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nti\Dropbox\dataMares_db\data\ecosystems_dynamics\mangroves\"/>
    </mc:Choice>
  </mc:AlternateContent>
  <bookViews>
    <workbookView xWindow="0" yWindow="456" windowWidth="24000" windowHeight="9804"/>
  </bookViews>
  <sheets>
    <sheet name="La Paz 2014 Sample Layers" sheetId="3" r:id="rId1"/>
    <sheet name="metadata" sheetId="4" r:id="rId2"/>
  </sheets>
  <definedNames>
    <definedName name="_xlnm._FilterDatabase" localSheetId="0" hidden="1">'La Paz 2014 Sample Layers'!$A$1:$AO$129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9" i="3" l="1"/>
  <c r="P129" i="3"/>
  <c r="O129" i="3"/>
  <c r="E129" i="3"/>
  <c r="Q128" i="3"/>
  <c r="P128" i="3"/>
  <c r="I128" i="3"/>
  <c r="O128" i="3"/>
  <c r="E128" i="3"/>
  <c r="Q127" i="3"/>
  <c r="P127" i="3"/>
  <c r="I127" i="3"/>
  <c r="O127" i="3"/>
  <c r="E127" i="3"/>
  <c r="Q126" i="3"/>
  <c r="P126" i="3"/>
  <c r="O126" i="3"/>
  <c r="E126" i="3"/>
  <c r="Q125" i="3"/>
  <c r="P125" i="3"/>
  <c r="O125" i="3"/>
  <c r="E125" i="3"/>
  <c r="Q124" i="3"/>
  <c r="P124" i="3"/>
  <c r="I124" i="3"/>
  <c r="O124" i="3"/>
  <c r="E124" i="3"/>
  <c r="Q123" i="3"/>
  <c r="P123" i="3"/>
  <c r="I123" i="3"/>
  <c r="O123" i="3"/>
  <c r="E123" i="3"/>
  <c r="Q122" i="3"/>
  <c r="P122" i="3"/>
  <c r="O122" i="3"/>
  <c r="E122" i="3"/>
  <c r="Q121" i="3"/>
  <c r="P121" i="3"/>
  <c r="O121" i="3"/>
  <c r="E121" i="3"/>
  <c r="Q120" i="3"/>
  <c r="P120" i="3"/>
  <c r="I120" i="3"/>
  <c r="O120" i="3"/>
  <c r="E120" i="3"/>
  <c r="Q119" i="3"/>
  <c r="P119" i="3"/>
  <c r="O119" i="3"/>
  <c r="E119" i="3"/>
  <c r="Q118" i="3"/>
  <c r="P118" i="3"/>
  <c r="I118" i="3"/>
  <c r="O118" i="3"/>
  <c r="E118" i="3"/>
  <c r="Q117" i="3"/>
  <c r="P117" i="3"/>
  <c r="O117" i="3"/>
  <c r="E117" i="3"/>
  <c r="Q116" i="3"/>
  <c r="P116" i="3"/>
  <c r="O116" i="3"/>
  <c r="E116" i="3"/>
  <c r="Q115" i="3"/>
  <c r="P115" i="3"/>
  <c r="I115" i="3"/>
  <c r="O115" i="3"/>
  <c r="E115" i="3"/>
  <c r="Q114" i="3"/>
  <c r="E114" i="3"/>
  <c r="Q113" i="3"/>
  <c r="P113" i="3"/>
  <c r="I113" i="3"/>
  <c r="O113" i="3"/>
  <c r="E113" i="3"/>
  <c r="Q112" i="3"/>
  <c r="I112" i="3"/>
  <c r="E112" i="3"/>
  <c r="Q111" i="3"/>
  <c r="P111" i="3"/>
  <c r="I111" i="3"/>
  <c r="O111" i="3"/>
  <c r="E111" i="3"/>
  <c r="Q110" i="3"/>
  <c r="P110" i="3"/>
  <c r="I110" i="3"/>
  <c r="O110" i="3"/>
  <c r="E110" i="3"/>
  <c r="Q109" i="3"/>
  <c r="P109" i="3"/>
  <c r="O109" i="3"/>
  <c r="E109" i="3"/>
  <c r="Q108" i="3"/>
  <c r="P108" i="3"/>
  <c r="I108" i="3"/>
  <c r="O108" i="3"/>
  <c r="E108" i="3"/>
  <c r="Q107" i="3"/>
  <c r="P107" i="3"/>
  <c r="O107" i="3"/>
  <c r="E107" i="3"/>
  <c r="Q106" i="3"/>
  <c r="P106" i="3"/>
  <c r="O106" i="3"/>
  <c r="E106" i="3"/>
  <c r="Q105" i="3"/>
  <c r="P105" i="3"/>
  <c r="I105" i="3"/>
  <c r="O105" i="3"/>
  <c r="E105" i="3"/>
  <c r="Q104" i="3"/>
  <c r="P104" i="3"/>
  <c r="I104" i="3"/>
  <c r="O104" i="3"/>
  <c r="E104" i="3"/>
  <c r="Q103" i="3"/>
  <c r="E103" i="3"/>
  <c r="Q102" i="3"/>
  <c r="P102" i="3"/>
  <c r="I102" i="3"/>
  <c r="O102" i="3"/>
  <c r="E102" i="3"/>
  <c r="Q101" i="3"/>
  <c r="P101" i="3"/>
  <c r="O101" i="3"/>
  <c r="E101" i="3"/>
  <c r="Q100" i="3"/>
  <c r="P100" i="3"/>
  <c r="I100" i="3"/>
  <c r="O100" i="3"/>
  <c r="E100" i="3"/>
  <c r="Q99" i="3"/>
  <c r="P99" i="3"/>
  <c r="I99" i="3"/>
  <c r="O99" i="3"/>
  <c r="E99" i="3"/>
  <c r="Q98" i="3"/>
  <c r="P98" i="3"/>
  <c r="I98" i="3"/>
  <c r="O98" i="3"/>
  <c r="E98" i="3"/>
  <c r="Q97" i="3"/>
  <c r="I97" i="3"/>
  <c r="E97" i="3"/>
  <c r="Q96" i="3"/>
  <c r="P96" i="3"/>
  <c r="I96" i="3"/>
  <c r="O96" i="3"/>
  <c r="E96" i="3"/>
  <c r="Q95" i="3"/>
  <c r="P95" i="3"/>
  <c r="O95" i="3"/>
  <c r="E95" i="3"/>
  <c r="Q94" i="3"/>
  <c r="P94" i="3"/>
  <c r="I94" i="3"/>
  <c r="O94" i="3"/>
  <c r="E94" i="3"/>
  <c r="Q93" i="3"/>
  <c r="P93" i="3"/>
  <c r="I93" i="3"/>
  <c r="O93" i="3"/>
  <c r="E93" i="3"/>
  <c r="Q92" i="3"/>
  <c r="P92" i="3"/>
  <c r="O92" i="3"/>
  <c r="E92" i="3"/>
  <c r="Q91" i="3"/>
  <c r="P91" i="3"/>
  <c r="I91" i="3"/>
  <c r="O91" i="3"/>
  <c r="E91" i="3"/>
  <c r="Q90" i="3"/>
  <c r="E90" i="3"/>
  <c r="Q89" i="3"/>
  <c r="E89" i="3"/>
  <c r="Q88" i="3"/>
  <c r="P88" i="3"/>
  <c r="I88" i="3"/>
  <c r="O88" i="3"/>
  <c r="E88" i="3"/>
  <c r="Q87" i="3"/>
  <c r="P87" i="3"/>
  <c r="I87" i="3"/>
  <c r="O87" i="3"/>
  <c r="E87" i="3"/>
  <c r="Q86" i="3"/>
  <c r="P86" i="3"/>
  <c r="O86" i="3"/>
  <c r="E86" i="3"/>
  <c r="Q85" i="3"/>
  <c r="P85" i="3"/>
  <c r="O85" i="3"/>
  <c r="E85" i="3"/>
  <c r="Q84" i="3"/>
  <c r="P84" i="3"/>
  <c r="I84" i="3"/>
  <c r="O84" i="3"/>
  <c r="E84" i="3"/>
  <c r="Q83" i="3"/>
  <c r="P83" i="3"/>
  <c r="O83" i="3"/>
  <c r="E83" i="3"/>
  <c r="Q82" i="3"/>
  <c r="P82" i="3"/>
  <c r="I82" i="3"/>
  <c r="O82" i="3"/>
  <c r="E82" i="3"/>
  <c r="Q81" i="3"/>
  <c r="P81" i="3"/>
  <c r="I81" i="3"/>
  <c r="O81" i="3"/>
  <c r="E81" i="3"/>
  <c r="Q80" i="3"/>
  <c r="P80" i="3"/>
  <c r="I80" i="3"/>
  <c r="O80" i="3"/>
  <c r="E80" i="3"/>
  <c r="Q79" i="3"/>
  <c r="P79" i="3"/>
  <c r="O79" i="3"/>
  <c r="E79" i="3"/>
  <c r="Q78" i="3"/>
  <c r="P78" i="3"/>
  <c r="I78" i="3"/>
  <c r="O78" i="3"/>
  <c r="E78" i="3"/>
  <c r="Q77" i="3"/>
  <c r="P77" i="3"/>
  <c r="I77" i="3"/>
  <c r="O77" i="3"/>
  <c r="E77" i="3"/>
  <c r="Q76" i="3"/>
  <c r="P76" i="3"/>
  <c r="O76" i="3"/>
  <c r="E76" i="3"/>
  <c r="Q75" i="3"/>
  <c r="P75" i="3"/>
  <c r="O75" i="3"/>
  <c r="E75" i="3"/>
  <c r="Q74" i="3"/>
  <c r="P74" i="3"/>
  <c r="I74" i="3"/>
  <c r="O74" i="3"/>
  <c r="E74" i="3"/>
  <c r="Q73" i="3"/>
  <c r="P73" i="3"/>
  <c r="I73" i="3"/>
  <c r="O73" i="3"/>
  <c r="E73" i="3"/>
  <c r="Q72" i="3"/>
  <c r="P72" i="3"/>
  <c r="O72" i="3"/>
  <c r="E72" i="3"/>
  <c r="Q71" i="3"/>
  <c r="P71" i="3"/>
  <c r="I71" i="3"/>
  <c r="O71" i="3"/>
  <c r="E71" i="3"/>
  <c r="Q70" i="3"/>
  <c r="P70" i="3"/>
  <c r="I70" i="3"/>
  <c r="O70" i="3"/>
  <c r="E70" i="3"/>
  <c r="Q69" i="3"/>
  <c r="P69" i="3"/>
  <c r="O69" i="3"/>
  <c r="E69" i="3"/>
  <c r="Q68" i="3"/>
  <c r="I68" i="3"/>
  <c r="E68" i="3"/>
  <c r="Q67" i="3"/>
  <c r="P67" i="3"/>
  <c r="O67" i="3"/>
  <c r="E67" i="3"/>
  <c r="Q66" i="3"/>
  <c r="P66" i="3"/>
  <c r="O66" i="3"/>
  <c r="E66" i="3"/>
  <c r="Q65" i="3"/>
  <c r="P65" i="3"/>
  <c r="O65" i="3"/>
  <c r="E65" i="3"/>
  <c r="Q64" i="3"/>
  <c r="P64" i="3"/>
  <c r="O64" i="3"/>
  <c r="E64" i="3"/>
  <c r="Q63" i="3"/>
  <c r="P63" i="3"/>
  <c r="O63" i="3"/>
  <c r="E63" i="3"/>
  <c r="Q62" i="3"/>
  <c r="P62" i="3"/>
  <c r="O62" i="3"/>
  <c r="E62" i="3"/>
  <c r="Q61" i="3"/>
  <c r="P61" i="3"/>
  <c r="I61" i="3"/>
  <c r="O61" i="3"/>
  <c r="E61" i="3"/>
  <c r="Q60" i="3"/>
  <c r="P60" i="3"/>
  <c r="O60" i="3"/>
  <c r="E60" i="3"/>
  <c r="Q59" i="3"/>
  <c r="P59" i="3"/>
  <c r="I59" i="3"/>
  <c r="O59" i="3"/>
  <c r="E59" i="3"/>
  <c r="Q58" i="3"/>
  <c r="P58" i="3"/>
  <c r="I58" i="3"/>
  <c r="O58" i="3"/>
  <c r="E58" i="3"/>
  <c r="Q57" i="3"/>
  <c r="P57" i="3"/>
  <c r="O57" i="3"/>
  <c r="E57" i="3"/>
  <c r="Q56" i="3"/>
  <c r="P56" i="3"/>
  <c r="I56" i="3"/>
  <c r="O56" i="3"/>
  <c r="E56" i="3"/>
  <c r="Q55" i="3"/>
  <c r="P55" i="3"/>
  <c r="O55" i="3"/>
  <c r="E55" i="3"/>
  <c r="Q54" i="3"/>
  <c r="P54" i="3"/>
  <c r="I54" i="3"/>
  <c r="O54" i="3"/>
  <c r="E54" i="3"/>
  <c r="Q53" i="3"/>
  <c r="P53" i="3"/>
  <c r="I53" i="3"/>
  <c r="O53" i="3"/>
  <c r="E53" i="3"/>
  <c r="Q52" i="3"/>
  <c r="P52" i="3"/>
  <c r="O52" i="3"/>
  <c r="E52" i="3"/>
  <c r="Q51" i="3"/>
  <c r="P51" i="3"/>
  <c r="I51" i="3"/>
  <c r="O51" i="3"/>
  <c r="E51" i="3"/>
  <c r="Q50" i="3"/>
  <c r="P50" i="3"/>
  <c r="O50" i="3"/>
  <c r="E50" i="3"/>
  <c r="Q49" i="3"/>
  <c r="P49" i="3"/>
  <c r="I49" i="3"/>
  <c r="O49" i="3"/>
  <c r="E49" i="3"/>
  <c r="Q48" i="3"/>
  <c r="P48" i="3"/>
  <c r="I48" i="3"/>
  <c r="O48" i="3"/>
  <c r="E48" i="3"/>
  <c r="Q47" i="3"/>
  <c r="P47" i="3"/>
  <c r="I47" i="3"/>
  <c r="O47" i="3"/>
  <c r="E47" i="3"/>
  <c r="Q46" i="3"/>
  <c r="E46" i="3"/>
  <c r="Q45" i="3"/>
  <c r="P45" i="3"/>
  <c r="I45" i="3"/>
  <c r="O45" i="3"/>
  <c r="E45" i="3"/>
  <c r="Q44" i="3"/>
  <c r="P44" i="3"/>
  <c r="I44" i="3"/>
  <c r="O44" i="3"/>
  <c r="E44" i="3"/>
  <c r="Q43" i="3"/>
  <c r="P43" i="3"/>
  <c r="O43" i="3"/>
  <c r="E43" i="3"/>
  <c r="Q42" i="3"/>
  <c r="P42" i="3"/>
  <c r="I42" i="3"/>
  <c r="O42" i="3"/>
  <c r="E42" i="3"/>
  <c r="Q41" i="3"/>
  <c r="P41" i="3"/>
  <c r="O41" i="3"/>
  <c r="E41" i="3"/>
  <c r="Q40" i="3"/>
  <c r="P40" i="3"/>
  <c r="O40" i="3"/>
  <c r="E40" i="3"/>
  <c r="Q39" i="3"/>
  <c r="P39" i="3"/>
  <c r="O39" i="3"/>
  <c r="E39" i="3"/>
  <c r="Q38" i="3"/>
  <c r="P38" i="3"/>
  <c r="O38" i="3"/>
  <c r="E38" i="3"/>
  <c r="Q37" i="3"/>
  <c r="P37" i="3"/>
  <c r="I37" i="3"/>
  <c r="O37" i="3"/>
  <c r="E37" i="3"/>
  <c r="Q36" i="3"/>
  <c r="P36" i="3"/>
  <c r="O36" i="3"/>
  <c r="E36" i="3"/>
  <c r="Q35" i="3"/>
  <c r="P35" i="3"/>
  <c r="I35" i="3"/>
  <c r="O35" i="3"/>
  <c r="E35" i="3"/>
  <c r="Q34" i="3"/>
  <c r="P34" i="3"/>
  <c r="I34" i="3"/>
  <c r="O34" i="3"/>
  <c r="E34" i="3"/>
  <c r="Q33" i="3"/>
  <c r="P33" i="3"/>
  <c r="O33" i="3"/>
  <c r="E33" i="3"/>
  <c r="Q32" i="3"/>
  <c r="P32" i="3"/>
  <c r="I32" i="3"/>
  <c r="O32" i="3"/>
  <c r="E32" i="3"/>
  <c r="Q31" i="3"/>
  <c r="P31" i="3"/>
  <c r="O31" i="3"/>
  <c r="E31" i="3"/>
  <c r="Q30" i="3"/>
  <c r="I30" i="3"/>
  <c r="E30" i="3"/>
  <c r="Q29" i="3"/>
  <c r="I29" i="3"/>
  <c r="E29" i="3"/>
  <c r="Q28" i="3"/>
  <c r="E28" i="3"/>
  <c r="Q27" i="3"/>
  <c r="P27" i="3"/>
  <c r="I27" i="3"/>
  <c r="O27" i="3"/>
  <c r="E27" i="3"/>
  <c r="Q26" i="3"/>
  <c r="P26" i="3"/>
  <c r="I26" i="3"/>
  <c r="O26" i="3"/>
  <c r="E26" i="3"/>
  <c r="Q25" i="3"/>
  <c r="P25" i="3"/>
  <c r="O25" i="3"/>
  <c r="E25" i="3"/>
  <c r="Q24" i="3"/>
  <c r="P24" i="3"/>
  <c r="I24" i="3"/>
  <c r="O24" i="3"/>
  <c r="E24" i="3"/>
  <c r="Q23" i="3"/>
  <c r="P23" i="3"/>
  <c r="I23" i="3"/>
  <c r="O23" i="3"/>
  <c r="E23" i="3"/>
  <c r="Q22" i="3"/>
  <c r="E22" i="3"/>
  <c r="Q21" i="3"/>
  <c r="P21" i="3"/>
  <c r="I21" i="3"/>
  <c r="O21" i="3"/>
  <c r="E21" i="3"/>
  <c r="Q20" i="3"/>
  <c r="P20" i="3"/>
  <c r="I20" i="3"/>
  <c r="O20" i="3"/>
  <c r="E20" i="3"/>
  <c r="Q19" i="3"/>
  <c r="E19" i="3"/>
  <c r="Q18" i="3"/>
  <c r="P18" i="3"/>
  <c r="I18" i="3"/>
  <c r="O18" i="3"/>
  <c r="E18" i="3"/>
  <c r="Q17" i="3"/>
  <c r="P17" i="3"/>
  <c r="I17" i="3"/>
  <c r="O17" i="3"/>
  <c r="E17" i="3"/>
  <c r="Q16" i="3"/>
  <c r="E16" i="3"/>
  <c r="Q15" i="3"/>
  <c r="P15" i="3"/>
  <c r="I15" i="3"/>
  <c r="O15" i="3"/>
  <c r="E15" i="3"/>
  <c r="Q14" i="3"/>
  <c r="P14" i="3"/>
  <c r="I14" i="3"/>
  <c r="O14" i="3"/>
  <c r="E14" i="3"/>
  <c r="Q13" i="3"/>
  <c r="P13" i="3"/>
  <c r="O13" i="3"/>
  <c r="E13" i="3"/>
  <c r="Q12" i="3"/>
  <c r="P12" i="3"/>
  <c r="I12" i="3"/>
  <c r="O12" i="3"/>
  <c r="E12" i="3"/>
  <c r="Q11" i="3"/>
  <c r="P11" i="3"/>
  <c r="I11" i="3"/>
  <c r="O11" i="3"/>
  <c r="E11" i="3"/>
  <c r="Q10" i="3"/>
  <c r="P10" i="3"/>
  <c r="O10" i="3"/>
  <c r="E10" i="3"/>
  <c r="Q9" i="3"/>
  <c r="P9" i="3"/>
  <c r="I9" i="3"/>
  <c r="O9" i="3"/>
  <c r="E9" i="3"/>
  <c r="Q8" i="3"/>
  <c r="P8" i="3"/>
  <c r="I8" i="3"/>
  <c r="O8" i="3"/>
  <c r="E8" i="3"/>
  <c r="Q7" i="3"/>
  <c r="P7" i="3"/>
  <c r="O7" i="3"/>
  <c r="E7" i="3"/>
  <c r="Q6" i="3"/>
  <c r="P6" i="3"/>
  <c r="I6" i="3"/>
  <c r="O6" i="3"/>
  <c r="E6" i="3"/>
  <c r="Q5" i="3"/>
  <c r="P5" i="3"/>
  <c r="I5" i="3"/>
  <c r="O5" i="3"/>
  <c r="E5" i="3"/>
  <c r="Q4" i="3"/>
  <c r="P4" i="3"/>
  <c r="O4" i="3"/>
  <c r="E4" i="3"/>
  <c r="E3" i="3"/>
  <c r="AQ2" i="3"/>
  <c r="E2" i="3"/>
</calcChain>
</file>

<file path=xl/sharedStrings.xml><?xml version="1.0" encoding="utf-8"?>
<sst xmlns="http://schemas.openxmlformats.org/spreadsheetml/2006/main" count="783" uniqueCount="180">
  <si>
    <t>Forest</t>
  </si>
  <si>
    <t>Lat</t>
  </si>
  <si>
    <t>Long</t>
  </si>
  <si>
    <t>Area (km^2)</t>
  </si>
  <si>
    <t>Area (ha)</t>
  </si>
  <si>
    <t>Zone</t>
  </si>
  <si>
    <t>Location</t>
  </si>
  <si>
    <t>Core ID</t>
  </si>
  <si>
    <t>Top Depth (cm)</t>
  </si>
  <si>
    <t>Bottom Depth (cm)</t>
  </si>
  <si>
    <t>Description</t>
  </si>
  <si>
    <t>Description Modifier</t>
  </si>
  <si>
    <t>Sample</t>
  </si>
  <si>
    <t>Sample depth (cm)</t>
  </si>
  <si>
    <t>C (g/m^2)</t>
  </si>
  <si>
    <t>C Density (g/m^3)</t>
  </si>
  <si>
    <t>Density (g/cm^3)</t>
  </si>
  <si>
    <t>Total Mass (g)</t>
  </si>
  <si>
    <t>%N</t>
  </si>
  <si>
    <t>%C</t>
  </si>
  <si>
    <t>15 N</t>
  </si>
  <si>
    <t>13C</t>
  </si>
  <si>
    <t>Layer ID</t>
  </si>
  <si>
    <t>Total Mass (g) 2</t>
  </si>
  <si>
    <t>%N 2</t>
  </si>
  <si>
    <t>%C 2</t>
  </si>
  <si>
    <t>15 N 2</t>
  </si>
  <si>
    <t>13C 2</t>
  </si>
  <si>
    <t>Layer ID 2</t>
  </si>
  <si>
    <t>Total Mass (g) 3</t>
  </si>
  <si>
    <t>%N 3</t>
  </si>
  <si>
    <t>%C 3</t>
  </si>
  <si>
    <t>15 N 3</t>
  </si>
  <si>
    <t>13C 3</t>
  </si>
  <si>
    <t>Layer ID 3</t>
  </si>
  <si>
    <t>Total Mass (g) 4</t>
  </si>
  <si>
    <t>%N 4</t>
  </si>
  <si>
    <t>%C 4</t>
  </si>
  <si>
    <t>15 N 4</t>
  </si>
  <si>
    <t>13C 4</t>
  </si>
  <si>
    <t>Layer ID 4</t>
  </si>
  <si>
    <t>Area of Core (m^2)</t>
  </si>
  <si>
    <t>Paula's Categories</t>
  </si>
  <si>
    <t>My Categories</t>
  </si>
  <si>
    <t>Balandra</t>
  </si>
  <si>
    <t>Fringe</t>
  </si>
  <si>
    <t>I</t>
  </si>
  <si>
    <t>Sand</t>
  </si>
  <si>
    <t>Muddy</t>
  </si>
  <si>
    <t>No sample</t>
  </si>
  <si>
    <t>Loam/clay</t>
  </si>
  <si>
    <t>Clay</t>
  </si>
  <si>
    <t>Peat</t>
  </si>
  <si>
    <t>Sandy</t>
  </si>
  <si>
    <t>Hinterland</t>
  </si>
  <si>
    <t>Mud</t>
  </si>
  <si>
    <t>Peaty</t>
  </si>
  <si>
    <t>↑</t>
  </si>
  <si>
    <t>Peat-clay/loam</t>
  </si>
  <si>
    <t>P</t>
  </si>
  <si>
    <t>Peat-sand</t>
  </si>
  <si>
    <t>Sandy Peat</t>
  </si>
  <si>
    <t>↓</t>
  </si>
  <si>
    <t>Calcite</t>
  </si>
  <si>
    <t>Black, loose</t>
  </si>
  <si>
    <t>Brown</t>
  </si>
  <si>
    <t>Muddy, with live roots</t>
  </si>
  <si>
    <t>Brown, with mud</t>
  </si>
  <si>
    <t>Black</t>
  </si>
  <si>
    <r>
      <t>El 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rito</t>
    </r>
  </si>
  <si>
    <t>Sandy, with roots</t>
  </si>
  <si>
    <t>Gray/green</t>
  </si>
  <si>
    <t>↑2</t>
  </si>
  <si>
    <t>Brown with roots to gray/green clay</t>
  </si>
  <si>
    <t>P, P2, P3</t>
  </si>
  <si>
    <t>EM H2 P</t>
  </si>
  <si>
    <t>EM H2 P2</t>
  </si>
  <si>
    <t>EM H2 P3</t>
  </si>
  <si>
    <t>Clayey</t>
  </si>
  <si>
    <t>P4, P5</t>
  </si>
  <si>
    <t>EM H2 P4</t>
  </si>
  <si>
    <t>EM H2 P5</t>
  </si>
  <si>
    <t>Brown to gray, with roots</t>
  </si>
  <si>
    <t>Muddy at bottom</t>
  </si>
  <si>
    <t>P, P2, P3, P4</t>
  </si>
  <si>
    <t>EM H3 P</t>
  </si>
  <si>
    <t>EM H3 P2</t>
  </si>
  <si>
    <t>EM H3 P3</t>
  </si>
  <si>
    <t>EM H3 P4</t>
  </si>
  <si>
    <t>Loose, peaty to sandy</t>
  </si>
  <si>
    <t>La Dispensa</t>
  </si>
  <si>
    <t>Sandy at top</t>
  </si>
  <si>
    <t>Course</t>
  </si>
  <si>
    <t>Dark, with course sand</t>
  </si>
  <si>
    <t>Light, with course sand (calcite at bottom)</t>
  </si>
  <si>
    <t>Loam</t>
  </si>
  <si>
    <t>Peaty at bottom</t>
  </si>
  <si>
    <t>Loamy at bottom</t>
  </si>
  <si>
    <t>Gray</t>
  </si>
  <si>
    <t>Unconsolidated, with roots</t>
  </si>
  <si>
    <t>Mogote</t>
  </si>
  <si>
    <t>Peaty, sandy</t>
  </si>
  <si>
    <t>Light brown with roots to gray, sand increasing with depth</t>
  </si>
  <si>
    <t>Light brown with roots to gray, sandy</t>
  </si>
  <si>
    <t>Sandy, peaty</t>
  </si>
  <si>
    <t>Puerto Gata</t>
  </si>
  <si>
    <t>Loose, detrital to sandy, peaty</t>
  </si>
  <si>
    <t>Loose, detrital with roots to sandy</t>
  </si>
  <si>
    <t>No data</t>
  </si>
  <si>
    <t>Course, muddy, peaty</t>
  </si>
  <si>
    <t>Sandy to peaty</t>
  </si>
  <si>
    <t>Detrital</t>
  </si>
  <si>
    <t>Muddy at top</t>
  </si>
  <si>
    <t>Loose, muddy</t>
  </si>
  <si>
    <t>P2</t>
  </si>
  <si>
    <t>With roots</t>
  </si>
  <si>
    <t>Course-sandy</t>
  </si>
  <si>
    <t>Course, with shells, peaty at top</t>
  </si>
  <si>
    <t>Course, peaty, with shells</t>
  </si>
  <si>
    <t>San Gabriel</t>
  </si>
  <si>
    <t>Loamy</t>
  </si>
  <si>
    <t>Loamy at top</t>
  </si>
  <si>
    <t>Loamy, with roots, sandy at top</t>
  </si>
  <si>
    <t>↑, ↑2</t>
  </si>
  <si>
    <t>SG H2 ↑ ("with roots")</t>
  </si>
  <si>
    <t>SG H2 [↑2]</t>
  </si>
  <si>
    <t>Muddy to sandy</t>
  </si>
  <si>
    <t>↓2</t>
  </si>
  <si>
    <t>↓3</t>
  </si>
  <si>
    <t>Sandy at top, with roots at bottom</t>
  </si>
  <si>
    <r>
      <t>San Jos</t>
    </r>
    <r>
      <rPr>
        <sz val="11"/>
        <color theme="1"/>
        <rFont val="Calibri"/>
        <family val="2"/>
      </rPr>
      <t>é</t>
    </r>
  </si>
  <si>
    <t>Muddy to peaty</t>
  </si>
  <si>
    <t>P, P2</t>
  </si>
  <si>
    <t>SJ H 1 P</t>
  </si>
  <si>
    <t>SJ H 1 [P2]</t>
  </si>
  <si>
    <t>P3</t>
  </si>
  <si>
    <t>UABCS</t>
  </si>
  <si>
    <t>Black to clayey with roots</t>
  </si>
  <si>
    <t>Clayey, course-sandy</t>
  </si>
  <si>
    <t>Black, course-sandy</t>
  </si>
  <si>
    <t>Brown, with roots</t>
  </si>
  <si>
    <t>Gray, sandy</t>
  </si>
  <si>
    <t>Black, fine-sandy</t>
  </si>
  <si>
    <t>Tab name:</t>
  </si>
  <si>
    <t>La Paz 2014 Sample Layers</t>
  </si>
  <si>
    <t>Fields:</t>
  </si>
  <si>
    <t>Description:</t>
  </si>
  <si>
    <t xml:space="preserve">The name of the forest where the sample was taken  </t>
  </si>
  <si>
    <t xml:space="preserve">The latitude of the forest where the sample was taken  </t>
  </si>
  <si>
    <t xml:space="preserve">The longitude of the forest where the sample was taken  </t>
  </si>
  <si>
    <t>The area of the forest where the sample was taken (km)</t>
  </si>
  <si>
    <t>The area of the forest where the sample was taken (ha)</t>
  </si>
  <si>
    <t xml:space="preserve">The mangrove zone within the forest where the sample was taken  </t>
  </si>
  <si>
    <t>Coring location number within each forest and zone</t>
  </si>
  <si>
    <t>Core identifyer number</t>
  </si>
  <si>
    <t>Depth of top of sediment layer</t>
  </si>
  <si>
    <t>Depth of bottom of sediment layer</t>
  </si>
  <si>
    <t>Sediment material</t>
  </si>
  <si>
    <t>Sediment material qualifier</t>
  </si>
  <si>
    <t>Sample ID within each core (upper, Peat, lower, or no sample)</t>
  </si>
  <si>
    <t>Verticle extent of sample (cm)</t>
  </si>
  <si>
    <t>Total C per unit area from that sediment layer (g/m^2)</t>
  </si>
  <si>
    <t>C per unit volume from sample (g/m^3)</t>
  </si>
  <si>
    <t>Bulk density of sample (g/cm^3)</t>
  </si>
  <si>
    <t>Mass of sample (g)</t>
  </si>
  <si>
    <t>% of Nitrogen</t>
  </si>
  <si>
    <t>% of Carbon</t>
  </si>
  <si>
    <t>Nitrogen 15 isotope</t>
  </si>
  <si>
    <t>Carbon 13 isotope</t>
  </si>
  <si>
    <t>ID for core, for first or only sample within a layer</t>
  </si>
  <si>
    <t>Mass of sample (g), for second sample within a layer</t>
  </si>
  <si>
    <t>ID for core, for second sample within a layer</t>
  </si>
  <si>
    <t>Mass of sample (g), for third sample within a layer</t>
  </si>
  <si>
    <t>ID for core, for third sample within a layer</t>
  </si>
  <si>
    <t>Mass of sample (g), for fourth sample within a layer</t>
  </si>
  <si>
    <t>ID for core, for fourth sample within a layer</t>
  </si>
  <si>
    <t>Area swept out by core (m^2)</t>
  </si>
  <si>
    <t>Sediment material names used in Paula's dataset</t>
  </si>
  <si>
    <t>Sediment material names from my field notes</t>
  </si>
  <si>
    <t>Bulk density values by sediment material from Paula's dataset (g/cm^3)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</si>
</sst>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"/>
    <numFmt numFmtId="166" formatCode="0.00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Fill="1" applyBorder="1" applyAlignmen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166" fontId="0" fillId="0" borderId="0" xfId="0" applyNumberFormat="1" applyAlignment="1">
      <alignment vertical="center"/>
    </xf>
    <xf numFmtId="2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9"/>
  <sheetViews>
    <sheetView tabSelected="1" workbookViewId="0"/>
  </sheetViews>
  <sheetFormatPr baseColWidth="10" defaultColWidth="8.77734375" defaultRowHeight="14.4"/>
  <cols>
    <col min="2" max="2" width="9.6640625" bestFit="1" customWidth="1"/>
    <col min="3" max="3" width="11.33203125" bestFit="1" customWidth="1"/>
    <col min="4" max="4" width="10.6640625" bestFit="1" customWidth="1"/>
    <col min="5" max="5" width="8.109375" bestFit="1" customWidth="1"/>
    <col min="8" max="8" width="7" customWidth="1"/>
    <col min="9" max="9" width="13.33203125" customWidth="1"/>
    <col min="10" max="10" width="4.109375" customWidth="1"/>
    <col min="11" max="11" width="7" customWidth="1"/>
    <col min="12" max="12" width="29" customWidth="1"/>
    <col min="13" max="13" width="6.77734375" customWidth="1"/>
    <col min="14" max="14" width="3.33203125" customWidth="1"/>
    <col min="15" max="15" width="8.6640625" bestFit="1" customWidth="1"/>
    <col min="16" max="16" width="15.33203125" bestFit="1" customWidth="1"/>
    <col min="17" max="17" width="8.6640625" customWidth="1"/>
    <col min="18" max="18" width="12" bestFit="1" customWidth="1"/>
    <col min="24" max="24" width="13.6640625" bestFit="1" customWidth="1"/>
    <col min="30" max="30" width="13.6640625" bestFit="1" customWidth="1"/>
    <col min="36" max="36" width="13.6640625" bestFit="1" customWidth="1"/>
    <col min="46" max="46" width="12.33203125" bestFit="1" customWidth="1"/>
  </cols>
  <sheetData>
    <row r="1" spans="1:47" ht="28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2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2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4" t="s">
        <v>34</v>
      </c>
      <c r="AJ1" s="2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4" t="s">
        <v>40</v>
      </c>
      <c r="AQ1" s="5" t="s">
        <v>41</v>
      </c>
      <c r="AS1" s="5" t="s">
        <v>42</v>
      </c>
      <c r="AT1" s="5" t="s">
        <v>43</v>
      </c>
      <c r="AU1" s="1" t="s">
        <v>16</v>
      </c>
    </row>
    <row r="2" spans="1:47">
      <c r="A2" t="s">
        <v>44</v>
      </c>
      <c r="B2">
        <v>24.322267</v>
      </c>
      <c r="C2" s="6">
        <v>-110.31958</v>
      </c>
      <c r="D2">
        <v>0.33</v>
      </c>
      <c r="E2" s="7">
        <f>D2*100</f>
        <v>33</v>
      </c>
      <c r="F2" t="s">
        <v>45</v>
      </c>
      <c r="G2">
        <v>1</v>
      </c>
      <c r="H2" t="s">
        <v>46</v>
      </c>
      <c r="I2">
        <v>0</v>
      </c>
      <c r="J2">
        <v>17</v>
      </c>
      <c r="K2" t="s">
        <v>47</v>
      </c>
      <c r="L2" t="s">
        <v>48</v>
      </c>
      <c r="M2" t="s">
        <v>49</v>
      </c>
      <c r="N2">
        <v>5</v>
      </c>
      <c r="R2" s="8"/>
      <c r="S2" s="9"/>
      <c r="T2" s="9"/>
      <c r="U2" s="10"/>
      <c r="V2" s="10"/>
      <c r="AQ2">
        <f>(2.5^2*PI()/2)/10000</f>
        <v>9.8174770424681044E-4</v>
      </c>
      <c r="AS2" s="11" t="s">
        <v>50</v>
      </c>
      <c r="AT2" s="11" t="s">
        <v>51</v>
      </c>
      <c r="AU2">
        <v>1.34</v>
      </c>
    </row>
    <row r="3" spans="1:47">
      <c r="A3" t="s">
        <v>44</v>
      </c>
      <c r="B3">
        <v>24.322267</v>
      </c>
      <c r="C3" s="6">
        <v>-110.31958</v>
      </c>
      <c r="D3">
        <v>0.33</v>
      </c>
      <c r="E3" s="7">
        <f t="shared" ref="E3:E66" si="0">D3*100</f>
        <v>33</v>
      </c>
      <c r="F3" t="s">
        <v>45</v>
      </c>
      <c r="G3">
        <v>1</v>
      </c>
      <c r="H3" t="s">
        <v>46</v>
      </c>
      <c r="I3">
        <v>17</v>
      </c>
      <c r="J3">
        <v>82</v>
      </c>
      <c r="K3" t="s">
        <v>52</v>
      </c>
      <c r="L3" t="s">
        <v>53</v>
      </c>
      <c r="M3" t="s">
        <v>49</v>
      </c>
      <c r="N3">
        <v>5</v>
      </c>
      <c r="R3" s="8"/>
      <c r="S3" s="9"/>
      <c r="T3" s="9"/>
      <c r="U3" s="10"/>
      <c r="V3" s="10"/>
      <c r="AS3" s="11" t="s">
        <v>52</v>
      </c>
      <c r="AT3" s="11" t="s">
        <v>52</v>
      </c>
      <c r="AU3">
        <v>1.05</v>
      </c>
    </row>
    <row r="4" spans="1:47">
      <c r="A4" t="s">
        <v>44</v>
      </c>
      <c r="B4">
        <v>24.322267</v>
      </c>
      <c r="C4" s="6">
        <v>-110.31958</v>
      </c>
      <c r="D4">
        <v>0.33</v>
      </c>
      <c r="E4" s="7">
        <f t="shared" si="0"/>
        <v>33</v>
      </c>
      <c r="F4" t="s">
        <v>54</v>
      </c>
      <c r="G4">
        <v>1</v>
      </c>
      <c r="H4">
        <v>1</v>
      </c>
      <c r="I4">
        <v>0</v>
      </c>
      <c r="J4">
        <v>17</v>
      </c>
      <c r="K4" t="s">
        <v>55</v>
      </c>
      <c r="L4" t="s">
        <v>56</v>
      </c>
      <c r="M4" s="12" t="s">
        <v>57</v>
      </c>
      <c r="N4">
        <v>3</v>
      </c>
      <c r="O4">
        <f>P4*(J4-I4)</f>
        <v>16405.326125351312</v>
      </c>
      <c r="P4">
        <f>Q4*(T4/100)*10000</f>
        <v>965.01918384419491</v>
      </c>
      <c r="Q4">
        <f>IF(K4="Peat",IF(OR(L4="Sandy", L4="Course-sandy"),AU$5,AU$3),IF(K4="Mud",AU$4,AU$2))</f>
        <v>1</v>
      </c>
      <c r="R4" s="13">
        <v>7.3533220000000004</v>
      </c>
      <c r="S4" s="14">
        <v>0.12065851299276562</v>
      </c>
      <c r="T4" s="14">
        <v>9.6501918384419483</v>
      </c>
      <c r="U4" s="15">
        <v>5.0143079409178037</v>
      </c>
      <c r="V4" s="15">
        <v>-9.1652726921011354</v>
      </c>
      <c r="X4" s="8"/>
      <c r="AS4" s="11" t="s">
        <v>58</v>
      </c>
      <c r="AT4" s="11" t="s">
        <v>55</v>
      </c>
      <c r="AU4">
        <v>1</v>
      </c>
    </row>
    <row r="5" spans="1:47">
      <c r="A5" t="s">
        <v>44</v>
      </c>
      <c r="B5">
        <v>24.322267</v>
      </c>
      <c r="C5" s="6">
        <v>-110.31958</v>
      </c>
      <c r="D5">
        <v>0.33</v>
      </c>
      <c r="E5" s="7">
        <f t="shared" si="0"/>
        <v>33</v>
      </c>
      <c r="F5" t="s">
        <v>54</v>
      </c>
      <c r="G5">
        <v>1</v>
      </c>
      <c r="H5">
        <v>1</v>
      </c>
      <c r="I5">
        <f>J4</f>
        <v>17</v>
      </c>
      <c r="J5">
        <v>45</v>
      </c>
      <c r="K5" t="s">
        <v>52</v>
      </c>
      <c r="L5" t="s">
        <v>53</v>
      </c>
      <c r="M5" s="12" t="s">
        <v>59</v>
      </c>
      <c r="N5">
        <v>5</v>
      </c>
      <c r="O5">
        <f t="shared" ref="O5:O67" si="1">Q5*(T5/100)*(J5-I5)*10000</f>
        <v>68430.112510435516</v>
      </c>
      <c r="P5">
        <f>Q5*(T5/100)*10000</f>
        <v>2443.9325896584114</v>
      </c>
      <c r="Q5">
        <f t="shared" ref="Q5:Q68" si="2">IF(K5="Peat",IF(OR(L5="Sandy", L5="Course-sandy"),AU$5,AU$3),IF(K5="Mud",AU$4,AU$2))</f>
        <v>1.2</v>
      </c>
      <c r="R5" s="8">
        <v>6.6880769999999998</v>
      </c>
      <c r="S5" s="9">
        <v>0.56280648293990276</v>
      </c>
      <c r="T5" s="9">
        <v>20.366104913820095</v>
      </c>
      <c r="U5" s="10">
        <v>3.4032797248187694</v>
      </c>
      <c r="V5" s="10">
        <v>-23.581200196931331</v>
      </c>
      <c r="AS5" s="11" t="s">
        <v>60</v>
      </c>
      <c r="AT5" s="11" t="s">
        <v>61</v>
      </c>
      <c r="AU5">
        <v>1.2</v>
      </c>
    </row>
    <row r="6" spans="1:47">
      <c r="A6" t="s">
        <v>44</v>
      </c>
      <c r="B6">
        <v>24.322267</v>
      </c>
      <c r="C6" s="6">
        <v>-110.31958</v>
      </c>
      <c r="D6">
        <v>0.33</v>
      </c>
      <c r="E6" s="7">
        <f t="shared" si="0"/>
        <v>33</v>
      </c>
      <c r="F6" t="s">
        <v>54</v>
      </c>
      <c r="G6">
        <v>1</v>
      </c>
      <c r="H6">
        <v>1</v>
      </c>
      <c r="I6">
        <f t="shared" ref="I6:I74" si="3">J5</f>
        <v>45</v>
      </c>
      <c r="J6">
        <v>50</v>
      </c>
      <c r="K6" t="s">
        <v>47</v>
      </c>
      <c r="M6" s="12" t="s">
        <v>62</v>
      </c>
      <c r="N6">
        <v>5</v>
      </c>
      <c r="O6">
        <f t="shared" si="1"/>
        <v>3758.6299625223296</v>
      </c>
      <c r="P6">
        <f t="shared" ref="P6:P67" si="4">Q6*(T6/100)*10000</f>
        <v>751.72599250446592</v>
      </c>
      <c r="Q6">
        <f t="shared" si="2"/>
        <v>1.34</v>
      </c>
      <c r="R6" s="8">
        <v>15.757245000000001</v>
      </c>
      <c r="S6" s="9">
        <v>0.2776142424209509</v>
      </c>
      <c r="T6" s="9">
        <v>5.6098954664512375</v>
      </c>
      <c r="U6" s="10">
        <v>3.2882633675208055</v>
      </c>
      <c r="V6" s="10">
        <v>-22.633348974108429</v>
      </c>
      <c r="AS6" s="11" t="s">
        <v>63</v>
      </c>
      <c r="AT6" s="11" t="s">
        <v>47</v>
      </c>
      <c r="AU6">
        <v>1.34</v>
      </c>
    </row>
    <row r="7" spans="1:47">
      <c r="A7" t="s">
        <v>44</v>
      </c>
      <c r="B7">
        <v>24.322267</v>
      </c>
      <c r="C7" s="6">
        <v>-110.31958</v>
      </c>
      <c r="D7">
        <v>0.33</v>
      </c>
      <c r="E7" s="7">
        <f t="shared" si="0"/>
        <v>33</v>
      </c>
      <c r="F7" t="s">
        <v>54</v>
      </c>
      <c r="G7">
        <v>1</v>
      </c>
      <c r="H7">
        <v>2</v>
      </c>
      <c r="I7">
        <v>0</v>
      </c>
      <c r="J7">
        <v>17</v>
      </c>
      <c r="K7" t="s">
        <v>55</v>
      </c>
      <c r="L7" t="s">
        <v>56</v>
      </c>
      <c r="M7" s="12" t="s">
        <v>57</v>
      </c>
      <c r="N7">
        <v>5</v>
      </c>
      <c r="O7">
        <f t="shared" si="1"/>
        <v>19062.664957393859</v>
      </c>
      <c r="P7">
        <f t="shared" si="4"/>
        <v>1121.3332327878741</v>
      </c>
      <c r="Q7">
        <f t="shared" si="2"/>
        <v>1</v>
      </c>
      <c r="R7" s="8">
        <v>13.15371</v>
      </c>
      <c r="S7" s="9">
        <v>0.48042272740469766</v>
      </c>
      <c r="T7" s="9">
        <v>11.213332327878742</v>
      </c>
      <c r="U7" s="10">
        <v>2.2870050889735083</v>
      </c>
      <c r="V7" s="10">
        <v>-23.180787670605717</v>
      </c>
      <c r="AS7" s="11"/>
      <c r="AT7" s="11"/>
    </row>
    <row r="8" spans="1:47">
      <c r="A8" t="s">
        <v>44</v>
      </c>
      <c r="B8">
        <v>24.322267</v>
      </c>
      <c r="C8" s="6">
        <v>-110.31958</v>
      </c>
      <c r="D8">
        <v>0.33</v>
      </c>
      <c r="E8" s="7">
        <f t="shared" si="0"/>
        <v>33</v>
      </c>
      <c r="F8" t="s">
        <v>54</v>
      </c>
      <c r="G8">
        <v>1</v>
      </c>
      <c r="H8">
        <v>2</v>
      </c>
      <c r="I8">
        <f t="shared" si="3"/>
        <v>17</v>
      </c>
      <c r="J8">
        <v>38</v>
      </c>
      <c r="K8" t="s">
        <v>52</v>
      </c>
      <c r="M8" s="12" t="s">
        <v>59</v>
      </c>
      <c r="N8">
        <v>5</v>
      </c>
      <c r="O8">
        <f t="shared" si="1"/>
        <v>41627.354519501656</v>
      </c>
      <c r="P8">
        <f t="shared" si="4"/>
        <v>1982.2549771191264</v>
      </c>
      <c r="Q8">
        <f t="shared" si="2"/>
        <v>1.05</v>
      </c>
      <c r="R8" s="8">
        <v>8.9102350000000001</v>
      </c>
      <c r="S8" s="9">
        <v>0.51235149361972598</v>
      </c>
      <c r="T8" s="9">
        <v>18.878618829705964</v>
      </c>
      <c r="U8" s="10">
        <v>2.9622425792250864</v>
      </c>
      <c r="V8" s="10">
        <v>-23.591335509003901</v>
      </c>
    </row>
    <row r="9" spans="1:47">
      <c r="A9" t="s">
        <v>44</v>
      </c>
      <c r="B9">
        <v>24.322267</v>
      </c>
      <c r="C9" s="6">
        <v>-110.31958</v>
      </c>
      <c r="D9">
        <v>0.33</v>
      </c>
      <c r="E9" s="7">
        <f t="shared" si="0"/>
        <v>33</v>
      </c>
      <c r="F9" t="s">
        <v>54</v>
      </c>
      <c r="G9">
        <v>1</v>
      </c>
      <c r="H9">
        <v>3</v>
      </c>
      <c r="I9">
        <f t="shared" si="3"/>
        <v>38</v>
      </c>
      <c r="J9">
        <v>50</v>
      </c>
      <c r="K9" t="s">
        <v>47</v>
      </c>
      <c r="L9" t="s">
        <v>56</v>
      </c>
      <c r="M9" s="12" t="s">
        <v>62</v>
      </c>
      <c r="N9">
        <v>5</v>
      </c>
      <c r="O9">
        <f t="shared" si="1"/>
        <v>14944.046164104479</v>
      </c>
      <c r="P9">
        <f t="shared" si="4"/>
        <v>1245.3371803420398</v>
      </c>
      <c r="Q9">
        <f t="shared" si="2"/>
        <v>1.34</v>
      </c>
      <c r="R9" s="8">
        <v>19.688954000000003</v>
      </c>
      <c r="S9" s="9">
        <v>9.8804688742104727E-2</v>
      </c>
      <c r="T9" s="9">
        <v>9.2935610473286552</v>
      </c>
      <c r="U9" s="10">
        <v>4.9060799556842642</v>
      </c>
      <c r="V9" s="10">
        <v>-8.3546491336755153</v>
      </c>
    </row>
    <row r="10" spans="1:47">
      <c r="A10" t="s">
        <v>44</v>
      </c>
      <c r="B10">
        <v>24.322267</v>
      </c>
      <c r="C10" s="6">
        <v>-110.31958</v>
      </c>
      <c r="D10">
        <v>0.33</v>
      </c>
      <c r="E10" s="7">
        <f t="shared" si="0"/>
        <v>33</v>
      </c>
      <c r="F10" t="s">
        <v>54</v>
      </c>
      <c r="G10">
        <v>1</v>
      </c>
      <c r="H10">
        <v>3</v>
      </c>
      <c r="I10">
        <v>0</v>
      </c>
      <c r="J10">
        <v>29</v>
      </c>
      <c r="K10" t="s">
        <v>55</v>
      </c>
      <c r="L10" t="s">
        <v>56</v>
      </c>
      <c r="M10" s="12" t="s">
        <v>57</v>
      </c>
      <c r="N10">
        <v>5</v>
      </c>
      <c r="O10">
        <f t="shared" si="1"/>
        <v>35761.381502513825</v>
      </c>
      <c r="P10">
        <f t="shared" si="4"/>
        <v>1233.1510862935804</v>
      </c>
      <c r="Q10">
        <f t="shared" si="2"/>
        <v>1</v>
      </c>
      <c r="R10" s="8">
        <v>11.251064</v>
      </c>
      <c r="S10" s="9">
        <v>0.62439001265158933</v>
      </c>
      <c r="T10" s="9">
        <v>12.331510862935803</v>
      </c>
      <c r="U10" s="10">
        <v>2.3308680722021662</v>
      </c>
      <c r="V10" s="10">
        <v>-22.543893012756605</v>
      </c>
    </row>
    <row r="11" spans="1:47">
      <c r="A11" t="s">
        <v>44</v>
      </c>
      <c r="B11">
        <v>24.322267</v>
      </c>
      <c r="C11" s="6">
        <v>-110.31958</v>
      </c>
      <c r="D11">
        <v>0.33</v>
      </c>
      <c r="E11" s="7">
        <f t="shared" si="0"/>
        <v>33</v>
      </c>
      <c r="F11" t="s">
        <v>54</v>
      </c>
      <c r="G11">
        <v>1</v>
      </c>
      <c r="H11">
        <v>3</v>
      </c>
      <c r="I11">
        <f t="shared" si="3"/>
        <v>29</v>
      </c>
      <c r="J11">
        <v>50</v>
      </c>
      <c r="K11" t="s">
        <v>52</v>
      </c>
      <c r="M11" s="12" t="s">
        <v>59</v>
      </c>
      <c r="N11">
        <v>5</v>
      </c>
      <c r="O11">
        <f t="shared" si="1"/>
        <v>30198.415795223977</v>
      </c>
      <c r="P11">
        <f t="shared" si="4"/>
        <v>1438.0197997725702</v>
      </c>
      <c r="Q11">
        <f t="shared" si="2"/>
        <v>1.05</v>
      </c>
      <c r="R11" s="8">
        <v>11.137424000000001</v>
      </c>
      <c r="S11" s="9">
        <v>0.36686497205696772</v>
      </c>
      <c r="T11" s="9">
        <v>13.695426664500667</v>
      </c>
      <c r="U11" s="10">
        <v>3.6181905553639182</v>
      </c>
      <c r="V11" s="10">
        <v>-23.625120662263178</v>
      </c>
    </row>
    <row r="12" spans="1:47">
      <c r="A12" t="s">
        <v>44</v>
      </c>
      <c r="B12">
        <v>24.322267</v>
      </c>
      <c r="C12" s="6">
        <v>-110.31958</v>
      </c>
      <c r="D12">
        <v>0.33</v>
      </c>
      <c r="E12" s="7">
        <f t="shared" si="0"/>
        <v>33</v>
      </c>
      <c r="F12" t="s">
        <v>54</v>
      </c>
      <c r="G12">
        <v>1</v>
      </c>
      <c r="H12">
        <v>3</v>
      </c>
      <c r="I12">
        <f t="shared" si="3"/>
        <v>50</v>
      </c>
      <c r="J12">
        <v>59</v>
      </c>
      <c r="K12" t="s">
        <v>47</v>
      </c>
      <c r="L12" t="s">
        <v>56</v>
      </c>
      <c r="M12" s="12" t="s">
        <v>62</v>
      </c>
      <c r="N12">
        <v>5</v>
      </c>
      <c r="O12">
        <f t="shared" si="1"/>
        <v>10218.644630816932</v>
      </c>
      <c r="P12">
        <f t="shared" si="4"/>
        <v>1135.4049589796593</v>
      </c>
      <c r="Q12">
        <f t="shared" si="2"/>
        <v>1.34</v>
      </c>
      <c r="R12" s="8">
        <v>19.876767000000001</v>
      </c>
      <c r="S12" s="9">
        <v>0.13207936978450871</v>
      </c>
      <c r="T12" s="9">
        <v>8.4731713356690985</v>
      </c>
      <c r="U12" s="10">
        <v>4.4476530100128882</v>
      </c>
      <c r="V12" s="10">
        <v>-13.260685694194011</v>
      </c>
    </row>
    <row r="13" spans="1:47">
      <c r="A13" t="s">
        <v>44</v>
      </c>
      <c r="B13">
        <v>24.322267</v>
      </c>
      <c r="C13" s="6">
        <v>-110.31958</v>
      </c>
      <c r="D13">
        <v>0.33</v>
      </c>
      <c r="E13" s="7">
        <f t="shared" si="0"/>
        <v>33</v>
      </c>
      <c r="F13" t="s">
        <v>54</v>
      </c>
      <c r="G13">
        <v>1</v>
      </c>
      <c r="H13">
        <v>4</v>
      </c>
      <c r="I13">
        <v>0</v>
      </c>
      <c r="J13">
        <v>15</v>
      </c>
      <c r="K13" t="s">
        <v>55</v>
      </c>
      <c r="M13" s="12" t="s">
        <v>57</v>
      </c>
      <c r="N13">
        <v>5</v>
      </c>
      <c r="O13">
        <f t="shared" si="1"/>
        <v>16071.274061556982</v>
      </c>
      <c r="P13">
        <f t="shared" si="4"/>
        <v>1071.4182707704654</v>
      </c>
      <c r="Q13">
        <f t="shared" si="2"/>
        <v>1</v>
      </c>
      <c r="R13" s="8">
        <v>19.980778999999998</v>
      </c>
      <c r="S13" s="9">
        <v>0.39758083810573686</v>
      </c>
      <c r="T13" s="9">
        <v>10.714182707704655</v>
      </c>
      <c r="U13" s="10">
        <v>3.0574658960727148</v>
      </c>
      <c r="V13" s="10">
        <v>-23.442640408225579</v>
      </c>
    </row>
    <row r="14" spans="1:47">
      <c r="A14" t="s">
        <v>44</v>
      </c>
      <c r="B14">
        <v>24.322267</v>
      </c>
      <c r="C14" s="6">
        <v>-110.31958</v>
      </c>
      <c r="D14">
        <v>0.33</v>
      </c>
      <c r="E14" s="7">
        <f t="shared" si="0"/>
        <v>33</v>
      </c>
      <c r="F14" t="s">
        <v>54</v>
      </c>
      <c r="G14">
        <v>1</v>
      </c>
      <c r="H14">
        <v>4</v>
      </c>
      <c r="I14">
        <f>J13</f>
        <v>15</v>
      </c>
      <c r="J14">
        <v>50</v>
      </c>
      <c r="K14" t="s">
        <v>52</v>
      </c>
      <c r="M14" s="12" t="s">
        <v>59</v>
      </c>
      <c r="N14">
        <v>5</v>
      </c>
      <c r="O14">
        <f t="shared" si="1"/>
        <v>55191.959055749001</v>
      </c>
      <c r="P14">
        <f t="shared" si="4"/>
        <v>1576.9131158785428</v>
      </c>
      <c r="Q14">
        <f t="shared" si="2"/>
        <v>1.05</v>
      </c>
      <c r="R14" s="8">
        <v>8.5946899999999999</v>
      </c>
      <c r="S14" s="9">
        <v>0.35739776065511702</v>
      </c>
      <c r="T14" s="9">
        <v>15.018220151224218</v>
      </c>
      <c r="U14" s="10">
        <v>3.9777764195342904</v>
      </c>
      <c r="V14" s="10">
        <v>-23.922176929249499</v>
      </c>
    </row>
    <row r="15" spans="1:47">
      <c r="A15" t="s">
        <v>44</v>
      </c>
      <c r="B15">
        <v>24.322267</v>
      </c>
      <c r="C15" s="6">
        <v>-110.31958</v>
      </c>
      <c r="D15">
        <v>0.33</v>
      </c>
      <c r="E15" s="7">
        <f t="shared" si="0"/>
        <v>33</v>
      </c>
      <c r="F15" t="s">
        <v>54</v>
      </c>
      <c r="G15">
        <v>1</v>
      </c>
      <c r="H15">
        <v>4</v>
      </c>
      <c r="I15">
        <f t="shared" si="3"/>
        <v>50</v>
      </c>
      <c r="J15">
        <v>55</v>
      </c>
      <c r="K15" t="s">
        <v>47</v>
      </c>
      <c r="L15" t="s">
        <v>56</v>
      </c>
      <c r="M15" s="12" t="s">
        <v>62</v>
      </c>
      <c r="N15">
        <v>5</v>
      </c>
      <c r="O15">
        <f t="shared" si="1"/>
        <v>9356.4413710169119</v>
      </c>
      <c r="P15">
        <f t="shared" si="4"/>
        <v>1871.2882742033826</v>
      </c>
      <c r="Q15">
        <f t="shared" si="2"/>
        <v>1.34</v>
      </c>
      <c r="R15" s="8">
        <v>9.7119119999999999</v>
      </c>
      <c r="S15" s="9">
        <v>0.39071952368597135</v>
      </c>
      <c r="T15" s="9">
        <v>13.964837867189422</v>
      </c>
      <c r="U15" s="10">
        <v>3.9700539234483569</v>
      </c>
      <c r="V15" s="10">
        <v>-23.061429474320516</v>
      </c>
    </row>
    <row r="16" spans="1:47">
      <c r="A16" t="s">
        <v>44</v>
      </c>
      <c r="B16">
        <v>24.322267</v>
      </c>
      <c r="C16" s="6">
        <v>-110.31958</v>
      </c>
      <c r="D16">
        <v>0.33</v>
      </c>
      <c r="E16" s="7">
        <f t="shared" si="0"/>
        <v>33</v>
      </c>
      <c r="F16" t="s">
        <v>54</v>
      </c>
      <c r="G16">
        <v>2</v>
      </c>
      <c r="H16">
        <v>1</v>
      </c>
      <c r="I16">
        <v>0</v>
      </c>
      <c r="J16">
        <v>4</v>
      </c>
      <c r="K16" t="s">
        <v>55</v>
      </c>
      <c r="L16" t="s">
        <v>64</v>
      </c>
      <c r="M16" s="12" t="s">
        <v>49</v>
      </c>
      <c r="N16">
        <v>5</v>
      </c>
      <c r="Q16">
        <f t="shared" si="2"/>
        <v>1</v>
      </c>
      <c r="R16" s="8"/>
      <c r="S16" s="9"/>
      <c r="T16" s="9"/>
      <c r="U16" s="10"/>
      <c r="V16" s="10"/>
    </row>
    <row r="17" spans="1:22">
      <c r="A17" t="s">
        <v>44</v>
      </c>
      <c r="B17">
        <v>24.322267</v>
      </c>
      <c r="C17" s="6">
        <v>-110.31958</v>
      </c>
      <c r="D17">
        <v>0.33</v>
      </c>
      <c r="E17" s="7">
        <f t="shared" si="0"/>
        <v>33</v>
      </c>
      <c r="F17" t="s">
        <v>54</v>
      </c>
      <c r="G17">
        <v>2</v>
      </c>
      <c r="H17">
        <v>1</v>
      </c>
      <c r="I17">
        <f>J16</f>
        <v>4</v>
      </c>
      <c r="J17">
        <v>17</v>
      </c>
      <c r="K17" t="s">
        <v>52</v>
      </c>
      <c r="L17" t="s">
        <v>48</v>
      </c>
      <c r="M17" s="12" t="s">
        <v>57</v>
      </c>
      <c r="N17">
        <v>5</v>
      </c>
      <c r="O17">
        <f t="shared" si="1"/>
        <v>14826.238852624805</v>
      </c>
      <c r="P17">
        <f t="shared" si="4"/>
        <v>1140.4799117403695</v>
      </c>
      <c r="Q17">
        <f t="shared" si="2"/>
        <v>1.05</v>
      </c>
      <c r="R17" s="8">
        <v>12.736518999999999</v>
      </c>
      <c r="S17" s="9">
        <v>0.63308765081947438</v>
      </c>
      <c r="T17" s="9">
        <v>10.861713445146377</v>
      </c>
      <c r="U17" s="10">
        <v>2.9458982220157921</v>
      </c>
      <c r="V17" s="10">
        <v>-22.701868821278016</v>
      </c>
    </row>
    <row r="18" spans="1:22">
      <c r="A18" t="s">
        <v>44</v>
      </c>
      <c r="B18">
        <v>24.322267</v>
      </c>
      <c r="C18" s="6">
        <v>-110.31958</v>
      </c>
      <c r="D18">
        <v>0.33</v>
      </c>
      <c r="E18" s="7">
        <f t="shared" si="0"/>
        <v>33</v>
      </c>
      <c r="F18" t="s">
        <v>54</v>
      </c>
      <c r="G18">
        <v>2</v>
      </c>
      <c r="H18">
        <v>1</v>
      </c>
      <c r="I18">
        <f t="shared" si="3"/>
        <v>17</v>
      </c>
      <c r="J18">
        <v>50</v>
      </c>
      <c r="K18" t="s">
        <v>52</v>
      </c>
      <c r="M18" s="12" t="s">
        <v>59</v>
      </c>
      <c r="N18">
        <v>5</v>
      </c>
      <c r="O18">
        <f t="shared" si="1"/>
        <v>34593.268040695395</v>
      </c>
      <c r="P18">
        <f t="shared" si="4"/>
        <v>1048.2808497180424</v>
      </c>
      <c r="Q18">
        <f t="shared" si="2"/>
        <v>1.05</v>
      </c>
      <c r="R18" s="8">
        <v>19.154980999999999</v>
      </c>
      <c r="S18" s="9">
        <v>0.36882852940185717</v>
      </c>
      <c r="T18" s="9">
        <v>9.9836271401718317</v>
      </c>
      <c r="U18" s="10">
        <v>2.1177261793215378</v>
      </c>
      <c r="V18" s="10">
        <v>-23.500422892330217</v>
      </c>
    </row>
    <row r="19" spans="1:22">
      <c r="A19" t="s">
        <v>44</v>
      </c>
      <c r="B19">
        <v>24.322267</v>
      </c>
      <c r="C19" s="6">
        <v>-110.31958</v>
      </c>
      <c r="D19">
        <v>0.33</v>
      </c>
      <c r="E19" s="7">
        <f t="shared" si="0"/>
        <v>33</v>
      </c>
      <c r="F19" t="s">
        <v>54</v>
      </c>
      <c r="G19">
        <v>2</v>
      </c>
      <c r="H19">
        <v>2</v>
      </c>
      <c r="I19">
        <v>0</v>
      </c>
      <c r="J19">
        <v>6</v>
      </c>
      <c r="K19" t="s">
        <v>55</v>
      </c>
      <c r="M19" s="12" t="s">
        <v>49</v>
      </c>
      <c r="N19">
        <v>5</v>
      </c>
      <c r="Q19">
        <f t="shared" si="2"/>
        <v>1</v>
      </c>
      <c r="R19" s="8"/>
      <c r="S19" s="9"/>
      <c r="T19" s="9"/>
      <c r="U19" s="10"/>
      <c r="V19" s="10"/>
    </row>
    <row r="20" spans="1:22">
      <c r="A20" t="s">
        <v>44</v>
      </c>
      <c r="B20">
        <v>24.322267</v>
      </c>
      <c r="C20" s="6">
        <v>-110.31958</v>
      </c>
      <c r="D20">
        <v>0.33</v>
      </c>
      <c r="E20" s="7">
        <f t="shared" si="0"/>
        <v>33</v>
      </c>
      <c r="F20" t="s">
        <v>54</v>
      </c>
      <c r="G20">
        <v>2</v>
      </c>
      <c r="H20">
        <v>2</v>
      </c>
      <c r="I20">
        <f t="shared" si="3"/>
        <v>6</v>
      </c>
      <c r="J20">
        <v>23</v>
      </c>
      <c r="K20" t="s">
        <v>52</v>
      </c>
      <c r="L20" t="s">
        <v>48</v>
      </c>
      <c r="M20" s="12" t="s">
        <v>57</v>
      </c>
      <c r="N20">
        <v>5</v>
      </c>
      <c r="O20">
        <f t="shared" si="1"/>
        <v>27622.573229368612</v>
      </c>
      <c r="P20">
        <f t="shared" si="4"/>
        <v>1624.8572487863887</v>
      </c>
      <c r="Q20">
        <f t="shared" si="2"/>
        <v>1.05</v>
      </c>
      <c r="R20" s="8">
        <v>9.8424790000000009</v>
      </c>
      <c r="S20" s="9">
        <v>0.90214923166288208</v>
      </c>
      <c r="T20" s="9">
        <v>15.47483094082275</v>
      </c>
      <c r="U20" s="10">
        <v>3.435696666423091</v>
      </c>
      <c r="V20" s="10">
        <v>-22.565364467265802</v>
      </c>
    </row>
    <row r="21" spans="1:22">
      <c r="A21" t="s">
        <v>44</v>
      </c>
      <c r="B21">
        <v>24.322267</v>
      </c>
      <c r="C21" s="6">
        <v>-110.31958</v>
      </c>
      <c r="D21">
        <v>0.33</v>
      </c>
      <c r="E21" s="7">
        <f t="shared" si="0"/>
        <v>33</v>
      </c>
      <c r="F21" t="s">
        <v>54</v>
      </c>
      <c r="G21">
        <v>2</v>
      </c>
      <c r="H21">
        <v>2</v>
      </c>
      <c r="I21">
        <f t="shared" si="3"/>
        <v>23</v>
      </c>
      <c r="J21">
        <v>50</v>
      </c>
      <c r="K21" t="s">
        <v>52</v>
      </c>
      <c r="L21" t="s">
        <v>65</v>
      </c>
      <c r="M21" s="12" t="s">
        <v>59</v>
      </c>
      <c r="N21">
        <v>5</v>
      </c>
      <c r="O21">
        <f t="shared" si="1"/>
        <v>33114.801177790432</v>
      </c>
      <c r="P21">
        <f t="shared" si="4"/>
        <v>1226.4741176959417</v>
      </c>
      <c r="Q21">
        <f t="shared" si="2"/>
        <v>1.05</v>
      </c>
      <c r="R21" s="8">
        <v>14.587779000000001</v>
      </c>
      <c r="S21" s="9">
        <v>0.42133871875251183</v>
      </c>
      <c r="T21" s="9">
        <v>11.680705882818494</v>
      </c>
      <c r="U21" s="10">
        <v>3.1563088417269811</v>
      </c>
      <c r="V21" s="10">
        <v>-23.362371157843658</v>
      </c>
    </row>
    <row r="22" spans="1:22">
      <c r="A22" t="s">
        <v>44</v>
      </c>
      <c r="B22">
        <v>24.322267</v>
      </c>
      <c r="C22" s="6">
        <v>-110.31958</v>
      </c>
      <c r="D22">
        <v>0.33</v>
      </c>
      <c r="E22" s="7">
        <f t="shared" si="0"/>
        <v>33</v>
      </c>
      <c r="F22" t="s">
        <v>54</v>
      </c>
      <c r="G22">
        <v>2</v>
      </c>
      <c r="H22">
        <v>3</v>
      </c>
      <c r="I22">
        <v>0</v>
      </c>
      <c r="J22">
        <v>3</v>
      </c>
      <c r="K22" t="s">
        <v>55</v>
      </c>
      <c r="M22" s="12" t="s">
        <v>49</v>
      </c>
      <c r="N22">
        <v>5</v>
      </c>
      <c r="Q22">
        <f t="shared" si="2"/>
        <v>1</v>
      </c>
      <c r="R22" s="8"/>
      <c r="S22" s="9"/>
      <c r="T22" s="9"/>
      <c r="U22" s="10"/>
      <c r="V22" s="10"/>
    </row>
    <row r="23" spans="1:22">
      <c r="A23" t="s">
        <v>44</v>
      </c>
      <c r="B23">
        <v>24.322267</v>
      </c>
      <c r="C23" s="6">
        <v>-110.31958</v>
      </c>
      <c r="D23">
        <v>0.33</v>
      </c>
      <c r="E23" s="7">
        <f t="shared" si="0"/>
        <v>33</v>
      </c>
      <c r="F23" t="s">
        <v>54</v>
      </c>
      <c r="G23">
        <v>2</v>
      </c>
      <c r="H23">
        <v>3</v>
      </c>
      <c r="I23">
        <f t="shared" si="3"/>
        <v>3</v>
      </c>
      <c r="J23">
        <v>21</v>
      </c>
      <c r="K23" t="s">
        <v>52</v>
      </c>
      <c r="L23" t="s">
        <v>66</v>
      </c>
      <c r="M23" s="12" t="s">
        <v>57</v>
      </c>
      <c r="N23">
        <v>5</v>
      </c>
      <c r="O23">
        <f t="shared" si="1"/>
        <v>26966.385867783683</v>
      </c>
      <c r="P23">
        <f t="shared" si="4"/>
        <v>1498.1325482102045</v>
      </c>
      <c r="Q23">
        <f t="shared" si="2"/>
        <v>1.05</v>
      </c>
      <c r="R23" s="8">
        <v>11.707324999999999</v>
      </c>
      <c r="S23" s="9">
        <v>0.82916081381122841</v>
      </c>
      <c r="T23" s="9">
        <v>14.267929030573375</v>
      </c>
      <c r="U23" s="10">
        <v>3.6674695895385869</v>
      </c>
      <c r="V23" s="10">
        <v>-22.734629666421164</v>
      </c>
    </row>
    <row r="24" spans="1:22">
      <c r="A24" t="s">
        <v>44</v>
      </c>
      <c r="B24">
        <v>24.322267</v>
      </c>
      <c r="C24" s="6">
        <v>-110.31958</v>
      </c>
      <c r="D24">
        <v>0.33</v>
      </c>
      <c r="E24" s="7">
        <f t="shared" si="0"/>
        <v>33</v>
      </c>
      <c r="F24" t="s">
        <v>54</v>
      </c>
      <c r="G24">
        <v>2</v>
      </c>
      <c r="H24">
        <v>3</v>
      </c>
      <c r="I24">
        <f t="shared" si="3"/>
        <v>21</v>
      </c>
      <c r="J24">
        <v>59</v>
      </c>
      <c r="K24" t="s">
        <v>52</v>
      </c>
      <c r="L24" t="s">
        <v>65</v>
      </c>
      <c r="M24" s="12" t="s">
        <v>59</v>
      </c>
      <c r="N24">
        <v>5</v>
      </c>
      <c r="O24">
        <f t="shared" si="1"/>
        <v>60362.565975671394</v>
      </c>
      <c r="P24">
        <f t="shared" si="4"/>
        <v>1588.488578307142</v>
      </c>
      <c r="Q24">
        <f t="shared" si="2"/>
        <v>1.05</v>
      </c>
      <c r="R24" s="8">
        <v>9.9924560000000007</v>
      </c>
      <c r="S24" s="9">
        <v>0.60708793001284966</v>
      </c>
      <c r="T24" s="9">
        <v>15.128462650544208</v>
      </c>
      <c r="U24" s="10">
        <v>2.3486155304794138</v>
      </c>
      <c r="V24" s="10">
        <v>-23.01358265692334</v>
      </c>
    </row>
    <row r="25" spans="1:22">
      <c r="A25" t="s">
        <v>44</v>
      </c>
      <c r="B25">
        <v>24.322267</v>
      </c>
      <c r="C25" s="6">
        <v>-110.31958</v>
      </c>
      <c r="D25">
        <v>0.33</v>
      </c>
      <c r="E25" s="7">
        <f t="shared" si="0"/>
        <v>33</v>
      </c>
      <c r="F25" t="s">
        <v>54</v>
      </c>
      <c r="G25">
        <v>2</v>
      </c>
      <c r="H25">
        <v>4</v>
      </c>
      <c r="I25">
        <v>0</v>
      </c>
      <c r="J25">
        <v>4</v>
      </c>
      <c r="K25" t="s">
        <v>55</v>
      </c>
      <c r="M25" s="12" t="s">
        <v>57</v>
      </c>
      <c r="N25">
        <v>4</v>
      </c>
      <c r="O25">
        <f t="shared" si="1"/>
        <v>5158.6203370909852</v>
      </c>
      <c r="P25">
        <f t="shared" si="4"/>
        <v>1289.6550842727463</v>
      </c>
      <c r="Q25">
        <f t="shared" si="2"/>
        <v>1</v>
      </c>
      <c r="R25" s="8">
        <v>6.852627</v>
      </c>
      <c r="S25" s="9">
        <v>0.87458316553724225</v>
      </c>
      <c r="T25" s="9">
        <v>12.896550842727464</v>
      </c>
      <c r="U25" s="10">
        <v>2.1610677462991936</v>
      </c>
      <c r="V25" s="10">
        <v>-22.583177755287277</v>
      </c>
    </row>
    <row r="26" spans="1:22">
      <c r="A26" t="s">
        <v>44</v>
      </c>
      <c r="B26">
        <v>24.322267</v>
      </c>
      <c r="C26" s="6">
        <v>-110.31958</v>
      </c>
      <c r="D26">
        <v>0.33</v>
      </c>
      <c r="E26" s="7">
        <f t="shared" si="0"/>
        <v>33</v>
      </c>
      <c r="F26" t="s">
        <v>54</v>
      </c>
      <c r="G26">
        <v>2</v>
      </c>
      <c r="H26">
        <v>4</v>
      </c>
      <c r="I26">
        <f>J25</f>
        <v>4</v>
      </c>
      <c r="J26">
        <v>42</v>
      </c>
      <c r="K26" t="s">
        <v>52</v>
      </c>
      <c r="L26" t="s">
        <v>67</v>
      </c>
      <c r="M26" s="12" t="s">
        <v>59</v>
      </c>
      <c r="N26">
        <v>5</v>
      </c>
      <c r="O26">
        <f t="shared" si="1"/>
        <v>74671.202877455944</v>
      </c>
      <c r="P26">
        <f t="shared" si="4"/>
        <v>1965.0316546698932</v>
      </c>
      <c r="Q26">
        <f t="shared" si="2"/>
        <v>1.05</v>
      </c>
      <c r="R26" s="8">
        <v>9.9110080000000007</v>
      </c>
      <c r="S26" s="9">
        <v>0.95019852524106629</v>
      </c>
      <c r="T26" s="9">
        <v>18.714587187332317</v>
      </c>
      <c r="U26" s="10">
        <v>2.9165751972094691</v>
      </c>
      <c r="V26" s="10">
        <v>-22.859191951422066</v>
      </c>
    </row>
    <row r="27" spans="1:22">
      <c r="A27" t="s">
        <v>44</v>
      </c>
      <c r="B27">
        <v>24.322267</v>
      </c>
      <c r="C27" s="6">
        <v>-110.31958</v>
      </c>
      <c r="D27">
        <v>0.33</v>
      </c>
      <c r="E27" s="7">
        <f t="shared" si="0"/>
        <v>33</v>
      </c>
      <c r="F27" t="s">
        <v>54</v>
      </c>
      <c r="G27">
        <v>2</v>
      </c>
      <c r="H27">
        <v>4</v>
      </c>
      <c r="I27">
        <f>J26</f>
        <v>42</v>
      </c>
      <c r="J27">
        <v>70</v>
      </c>
      <c r="K27" t="s">
        <v>52</v>
      </c>
      <c r="L27" t="s">
        <v>68</v>
      </c>
      <c r="M27" s="12" t="s">
        <v>62</v>
      </c>
      <c r="N27">
        <v>5</v>
      </c>
      <c r="O27">
        <f t="shared" si="1"/>
        <v>49086.606817951622</v>
      </c>
      <c r="P27">
        <f t="shared" si="4"/>
        <v>1753.0931006411292</v>
      </c>
      <c r="Q27">
        <f t="shared" si="2"/>
        <v>1.05</v>
      </c>
      <c r="R27" s="8">
        <v>10.025619000000001</v>
      </c>
      <c r="S27" s="9">
        <v>0.61702653164688603</v>
      </c>
      <c r="T27" s="9">
        <v>16.696124768010755</v>
      </c>
      <c r="U27" s="10">
        <v>2.917093873231634</v>
      </c>
      <c r="V27" s="10">
        <v>-23.128119943845295</v>
      </c>
    </row>
    <row r="28" spans="1:22">
      <c r="A28" t="s">
        <v>69</v>
      </c>
      <c r="B28">
        <v>24.301404000000002</v>
      </c>
      <c r="C28" s="6">
        <v>-110.326989</v>
      </c>
      <c r="D28">
        <v>0.05</v>
      </c>
      <c r="E28" s="7">
        <f t="shared" si="0"/>
        <v>5</v>
      </c>
      <c r="F28" t="s">
        <v>45</v>
      </c>
      <c r="G28">
        <v>1</v>
      </c>
      <c r="H28">
        <v>2015</v>
      </c>
      <c r="I28">
        <v>0</v>
      </c>
      <c r="J28">
        <v>31</v>
      </c>
      <c r="K28" t="s">
        <v>55</v>
      </c>
      <c r="L28" t="s">
        <v>70</v>
      </c>
      <c r="M28" s="12" t="s">
        <v>49</v>
      </c>
      <c r="N28">
        <v>5</v>
      </c>
      <c r="Q28">
        <f t="shared" si="2"/>
        <v>1</v>
      </c>
      <c r="R28" s="8"/>
      <c r="S28" s="9"/>
      <c r="T28" s="9"/>
      <c r="U28" s="10"/>
      <c r="V28" s="10"/>
    </row>
    <row r="29" spans="1:22">
      <c r="A29" t="s">
        <v>69</v>
      </c>
      <c r="B29">
        <v>24.301404000000002</v>
      </c>
      <c r="C29" s="6">
        <v>-110.326989</v>
      </c>
      <c r="D29">
        <v>0.05</v>
      </c>
      <c r="E29" s="7">
        <f t="shared" si="0"/>
        <v>5</v>
      </c>
      <c r="F29" t="s">
        <v>45</v>
      </c>
      <c r="G29">
        <v>1</v>
      </c>
      <c r="H29">
        <v>2015</v>
      </c>
      <c r="I29">
        <f>J28</f>
        <v>31</v>
      </c>
      <c r="J29">
        <v>59</v>
      </c>
      <c r="K29" t="s">
        <v>52</v>
      </c>
      <c r="L29" t="s">
        <v>53</v>
      </c>
      <c r="M29" s="12" t="s">
        <v>49</v>
      </c>
      <c r="N29">
        <v>5</v>
      </c>
      <c r="Q29">
        <f t="shared" si="2"/>
        <v>1.2</v>
      </c>
      <c r="R29" s="8"/>
      <c r="S29" s="9"/>
      <c r="T29" s="9"/>
      <c r="U29" s="10"/>
      <c r="V29" s="10"/>
    </row>
    <row r="30" spans="1:22">
      <c r="A30" t="s">
        <v>69</v>
      </c>
      <c r="B30">
        <v>24.301404000000002</v>
      </c>
      <c r="C30" s="6">
        <v>-110.326989</v>
      </c>
      <c r="D30">
        <v>0.05</v>
      </c>
      <c r="E30" s="7">
        <f t="shared" si="0"/>
        <v>5</v>
      </c>
      <c r="F30" t="s">
        <v>45</v>
      </c>
      <c r="G30">
        <v>1</v>
      </c>
      <c r="H30">
        <v>2015</v>
      </c>
      <c r="I30">
        <f>J29</f>
        <v>59</v>
      </c>
      <c r="J30">
        <v>96</v>
      </c>
      <c r="K30" t="s">
        <v>52</v>
      </c>
      <c r="M30" s="12" t="s">
        <v>49</v>
      </c>
      <c r="N30">
        <v>5</v>
      </c>
      <c r="Q30">
        <f t="shared" si="2"/>
        <v>1.05</v>
      </c>
      <c r="R30" s="8"/>
      <c r="S30" s="9"/>
      <c r="T30" s="9"/>
      <c r="U30" s="10"/>
      <c r="V30" s="10"/>
    </row>
    <row r="31" spans="1:22">
      <c r="A31" t="s">
        <v>69</v>
      </c>
      <c r="B31">
        <v>24.301404000000002</v>
      </c>
      <c r="C31" s="6">
        <v>-110.326989</v>
      </c>
      <c r="D31">
        <v>0.05</v>
      </c>
      <c r="E31" s="7">
        <f t="shared" si="0"/>
        <v>5</v>
      </c>
      <c r="F31" t="s">
        <v>54</v>
      </c>
      <c r="G31">
        <v>1</v>
      </c>
      <c r="H31">
        <v>1</v>
      </c>
      <c r="I31">
        <v>0</v>
      </c>
      <c r="J31">
        <v>38</v>
      </c>
      <c r="K31" t="s">
        <v>51</v>
      </c>
      <c r="L31" t="s">
        <v>65</v>
      </c>
      <c r="M31" s="12" t="s">
        <v>57</v>
      </c>
      <c r="N31">
        <v>5</v>
      </c>
      <c r="O31">
        <f t="shared" si="1"/>
        <v>5324.4667756151466</v>
      </c>
      <c r="P31">
        <f t="shared" si="4"/>
        <v>140.11754672671438</v>
      </c>
      <c r="Q31">
        <f t="shared" si="2"/>
        <v>1.34</v>
      </c>
      <c r="R31" s="8">
        <v>60.037232999999993</v>
      </c>
      <c r="S31" s="9">
        <v>3.9913105041383012E-2</v>
      </c>
      <c r="T31" s="9">
        <v>1.0456533337814506</v>
      </c>
      <c r="U31" s="10">
        <v>7.5466657807308977</v>
      </c>
      <c r="V31" s="10">
        <v>-15.78408403729768</v>
      </c>
    </row>
    <row r="32" spans="1:22">
      <c r="A32" t="s">
        <v>69</v>
      </c>
      <c r="B32">
        <v>24.301404000000002</v>
      </c>
      <c r="C32" s="6">
        <v>-110.326989</v>
      </c>
      <c r="D32">
        <v>0.05</v>
      </c>
      <c r="E32" s="7">
        <f t="shared" si="0"/>
        <v>5</v>
      </c>
      <c r="F32" t="s">
        <v>54</v>
      </c>
      <c r="G32">
        <v>1</v>
      </c>
      <c r="H32">
        <v>1</v>
      </c>
      <c r="I32">
        <f t="shared" si="3"/>
        <v>38</v>
      </c>
      <c r="J32">
        <v>50</v>
      </c>
      <c r="K32" t="s">
        <v>51</v>
      </c>
      <c r="L32" t="s">
        <v>71</v>
      </c>
      <c r="M32" s="12" t="s">
        <v>72</v>
      </c>
      <c r="N32">
        <v>5</v>
      </c>
      <c r="O32">
        <f t="shared" si="1"/>
        <v>541.56652345996429</v>
      </c>
      <c r="P32">
        <f t="shared" si="4"/>
        <v>45.130543621663691</v>
      </c>
      <c r="Q32">
        <f t="shared" si="2"/>
        <v>1.34</v>
      </c>
      <c r="R32" s="8">
        <v>54.480474999999998</v>
      </c>
      <c r="S32" s="9">
        <v>1.2314812352049365E-2</v>
      </c>
      <c r="T32" s="9">
        <v>0.33679510165420662</v>
      </c>
      <c r="U32" s="10">
        <v>8.0641949152212042</v>
      </c>
      <c r="V32" s="10">
        <v>-22.785234854042091</v>
      </c>
    </row>
    <row r="33" spans="1:41">
      <c r="A33" t="s">
        <v>69</v>
      </c>
      <c r="B33">
        <v>24.301404000000002</v>
      </c>
      <c r="C33" s="6">
        <v>-110.326989</v>
      </c>
      <c r="D33">
        <v>0.05</v>
      </c>
      <c r="E33" s="7">
        <f t="shared" si="0"/>
        <v>5</v>
      </c>
      <c r="F33" t="s">
        <v>54</v>
      </c>
      <c r="G33">
        <v>1</v>
      </c>
      <c r="H33">
        <v>2</v>
      </c>
      <c r="I33">
        <v>0</v>
      </c>
      <c r="J33">
        <v>75</v>
      </c>
      <c r="K33" t="s">
        <v>51</v>
      </c>
      <c r="L33" t="s">
        <v>73</v>
      </c>
      <c r="M33" s="12" t="s">
        <v>57</v>
      </c>
      <c r="N33">
        <v>5</v>
      </c>
      <c r="O33">
        <f t="shared" si="1"/>
        <v>5491.2541825969893</v>
      </c>
      <c r="P33">
        <f t="shared" si="4"/>
        <v>73.216722434626519</v>
      </c>
      <c r="Q33">
        <f t="shared" si="2"/>
        <v>1.34</v>
      </c>
      <c r="R33" s="8">
        <v>47.574145000000001</v>
      </c>
      <c r="S33" s="9">
        <v>0.10563742021359754</v>
      </c>
      <c r="T33" s="9">
        <v>0.54639345100467551</v>
      </c>
      <c r="U33" s="10">
        <v>4.5624285714285717</v>
      </c>
      <c r="V33" s="10">
        <v>-16.033622065350109</v>
      </c>
    </row>
    <row r="34" spans="1:41">
      <c r="A34" t="s">
        <v>69</v>
      </c>
      <c r="B34">
        <v>24.301404000000002</v>
      </c>
      <c r="C34" s="6">
        <v>-110.326989</v>
      </c>
      <c r="D34">
        <v>0.05</v>
      </c>
      <c r="E34" s="7">
        <f t="shared" si="0"/>
        <v>5</v>
      </c>
      <c r="F34" t="s">
        <v>54</v>
      </c>
      <c r="G34">
        <v>1</v>
      </c>
      <c r="H34">
        <v>2</v>
      </c>
      <c r="I34">
        <f t="shared" si="3"/>
        <v>75</v>
      </c>
      <c r="J34">
        <v>214</v>
      </c>
      <c r="K34" t="s">
        <v>52</v>
      </c>
      <c r="M34" s="12" t="s">
        <v>74</v>
      </c>
      <c r="N34">
        <v>5</v>
      </c>
      <c r="O34">
        <f>Q34*(AVERAGE(T34,Z34,AF34)/100)*(J34-I34)*10000</f>
        <v>143145.83642620803</v>
      </c>
      <c r="P34">
        <f t="shared" si="4"/>
        <v>1053.3980582524273</v>
      </c>
      <c r="Q34">
        <f t="shared" si="2"/>
        <v>1.05</v>
      </c>
      <c r="R34" s="8">
        <v>19.399876000000003</v>
      </c>
      <c r="S34" s="9">
        <v>0.23594339060651706</v>
      </c>
      <c r="T34" s="9">
        <v>10.032362459546926</v>
      </c>
      <c r="U34" s="10">
        <v>4.1221625208613304</v>
      </c>
      <c r="V34" s="10">
        <v>-24.451625946445354</v>
      </c>
      <c r="W34" t="s">
        <v>75</v>
      </c>
      <c r="X34" s="8">
        <v>17.426571000000003</v>
      </c>
      <c r="Y34" s="9">
        <v>0.16029021064011101</v>
      </c>
      <c r="Z34" s="9">
        <v>7.4671032451074382</v>
      </c>
      <c r="AA34" s="10">
        <v>4.4673475465618226</v>
      </c>
      <c r="AB34" s="10">
        <v>-24.406499866662898</v>
      </c>
      <c r="AC34" t="s">
        <v>76</v>
      </c>
      <c r="AD34" s="8">
        <v>15.768593000000001</v>
      </c>
      <c r="AE34" s="9">
        <v>0.26271339255060455</v>
      </c>
      <c r="AF34" s="9">
        <v>11.924138905049242</v>
      </c>
      <c r="AG34" s="10">
        <v>3.3691927626695461</v>
      </c>
      <c r="AH34" s="10">
        <v>-24.580124290945275</v>
      </c>
      <c r="AI34" t="s">
        <v>77</v>
      </c>
    </row>
    <row r="35" spans="1:41">
      <c r="A35" t="s">
        <v>69</v>
      </c>
      <c r="B35">
        <v>24.301404000000002</v>
      </c>
      <c r="C35" s="6">
        <v>-110.326989</v>
      </c>
      <c r="D35">
        <v>0.05</v>
      </c>
      <c r="E35" s="7">
        <f t="shared" si="0"/>
        <v>5</v>
      </c>
      <c r="F35" t="s">
        <v>54</v>
      </c>
      <c r="G35">
        <v>1</v>
      </c>
      <c r="H35">
        <v>2</v>
      </c>
      <c r="I35">
        <f t="shared" si="3"/>
        <v>214</v>
      </c>
      <c r="J35">
        <v>255</v>
      </c>
      <c r="K35" t="s">
        <v>52</v>
      </c>
      <c r="L35" t="s">
        <v>78</v>
      </c>
      <c r="M35" s="12" t="s">
        <v>79</v>
      </c>
      <c r="N35">
        <v>5</v>
      </c>
      <c r="O35">
        <f>Q35*(AVERAGE(T35,Z35)/100)*(J35-I35)*10000</f>
        <v>34993.431106756987</v>
      </c>
      <c r="P35">
        <f t="shared" si="4"/>
        <v>876.29820967310934</v>
      </c>
      <c r="Q35">
        <f t="shared" si="2"/>
        <v>1.05</v>
      </c>
      <c r="R35" s="8">
        <v>19.260285</v>
      </c>
      <c r="S35" s="9">
        <v>0.22808219863335766</v>
      </c>
      <c r="T35" s="9">
        <v>8.3456972349819942</v>
      </c>
      <c r="U35" s="10">
        <v>6.5364769226906869</v>
      </c>
      <c r="V35" s="10">
        <v>-23.746261059640698</v>
      </c>
      <c r="W35" t="s">
        <v>80</v>
      </c>
      <c r="X35" s="8">
        <v>15.711978999999999</v>
      </c>
      <c r="Y35" s="9">
        <v>0.1723200160686178</v>
      </c>
      <c r="Z35" s="9">
        <v>7.9114136160084794</v>
      </c>
      <c r="AA35" s="10">
        <v>3.4582127972388621</v>
      </c>
      <c r="AB35" s="10">
        <v>-24.046852107323243</v>
      </c>
      <c r="AC35" t="s">
        <v>81</v>
      </c>
      <c r="AD35" s="8"/>
      <c r="AE35" s="9"/>
      <c r="AF35" s="9"/>
      <c r="AG35" s="10"/>
      <c r="AH35" s="10"/>
    </row>
    <row r="36" spans="1:41">
      <c r="A36" t="s">
        <v>69</v>
      </c>
      <c r="B36">
        <v>24.301404000000002</v>
      </c>
      <c r="C36" s="6">
        <v>-110.326989</v>
      </c>
      <c r="D36">
        <v>0.05</v>
      </c>
      <c r="E36" s="7">
        <f t="shared" si="0"/>
        <v>5</v>
      </c>
      <c r="F36" t="s">
        <v>54</v>
      </c>
      <c r="G36">
        <v>1</v>
      </c>
      <c r="H36">
        <v>3</v>
      </c>
      <c r="I36">
        <v>0</v>
      </c>
      <c r="J36">
        <v>42</v>
      </c>
      <c r="K36" t="s">
        <v>51</v>
      </c>
      <c r="L36" t="s">
        <v>82</v>
      </c>
      <c r="M36" s="12" t="s">
        <v>57</v>
      </c>
      <c r="N36">
        <v>5</v>
      </c>
      <c r="O36">
        <f t="shared" si="1"/>
        <v>15628.09831025675</v>
      </c>
      <c r="P36">
        <f t="shared" si="4"/>
        <v>372.09757881563695</v>
      </c>
      <c r="Q36">
        <f t="shared" si="2"/>
        <v>1.34</v>
      </c>
      <c r="R36" s="8">
        <v>36.965595</v>
      </c>
      <c r="S36" s="9">
        <v>0.12357965395001101</v>
      </c>
      <c r="T36" s="9">
        <v>2.7768476031017677</v>
      </c>
      <c r="U36" s="10">
        <v>4.1118136888877892</v>
      </c>
      <c r="V36" s="10">
        <v>-23.320814577139849</v>
      </c>
      <c r="X36" s="8"/>
      <c r="Y36" s="9"/>
      <c r="Z36" s="9"/>
      <c r="AA36" s="10"/>
      <c r="AB36" s="10"/>
      <c r="AD36" s="8"/>
      <c r="AE36" s="9"/>
      <c r="AF36" s="9"/>
      <c r="AG36" s="10"/>
      <c r="AH36" s="10"/>
    </row>
    <row r="37" spans="1:41">
      <c r="A37" t="s">
        <v>69</v>
      </c>
      <c r="B37">
        <v>24.301404000000002</v>
      </c>
      <c r="C37" s="6">
        <v>-110.326989</v>
      </c>
      <c r="D37">
        <v>0.05</v>
      </c>
      <c r="E37" s="7">
        <f t="shared" si="0"/>
        <v>5</v>
      </c>
      <c r="F37" t="s">
        <v>54</v>
      </c>
      <c r="G37">
        <v>1</v>
      </c>
      <c r="H37">
        <v>3</v>
      </c>
      <c r="I37">
        <f>J36</f>
        <v>42</v>
      </c>
      <c r="J37">
        <v>205</v>
      </c>
      <c r="K37" t="s">
        <v>52</v>
      </c>
      <c r="L37" t="s">
        <v>83</v>
      </c>
      <c r="M37" s="12" t="s">
        <v>84</v>
      </c>
      <c r="N37">
        <v>5</v>
      </c>
      <c r="O37">
        <f>Q37*(AVERAGE(T37,Z37,AF37,AL37)/100)*(J37-I37)*10000</f>
        <v>163756.38022012665</v>
      </c>
      <c r="P37">
        <f t="shared" si="4"/>
        <v>1199.4428292734765</v>
      </c>
      <c r="Q37">
        <f t="shared" si="2"/>
        <v>1.05</v>
      </c>
      <c r="R37" s="8">
        <v>13.398173999999999</v>
      </c>
      <c r="S37" s="9">
        <v>0.36153602826635789</v>
      </c>
      <c r="T37" s="9">
        <v>11.423265040699777</v>
      </c>
      <c r="U37" s="10">
        <v>4.4966931326696002</v>
      </c>
      <c r="V37" s="10">
        <v>-23.738722371862877</v>
      </c>
      <c r="W37" t="s">
        <v>85</v>
      </c>
      <c r="X37" s="8">
        <v>17.474447000000001</v>
      </c>
      <c r="Y37" s="9">
        <v>0.23909033523914908</v>
      </c>
      <c r="Z37" s="9">
        <v>8.8847109453216149</v>
      </c>
      <c r="AA37" s="10">
        <v>4.4898778689133936</v>
      </c>
      <c r="AB37" s="10">
        <v>-23.978105469608675</v>
      </c>
      <c r="AC37" t="s">
        <v>86</v>
      </c>
      <c r="AD37" s="8">
        <v>19.411047</v>
      </c>
      <c r="AE37" s="9">
        <v>0.17783049539213705</v>
      </c>
      <c r="AF37" s="9">
        <v>6.8674170476922685</v>
      </c>
      <c r="AG37" s="10">
        <v>3.9964505992615735</v>
      </c>
      <c r="AH37" s="10">
        <v>-24.295509679036822</v>
      </c>
      <c r="AI37" t="s">
        <v>87</v>
      </c>
      <c r="AJ37" s="8">
        <v>14.816782</v>
      </c>
      <c r="AK37" s="9">
        <v>0.25145882045130852</v>
      </c>
      <c r="AL37" s="9">
        <v>11.096621040519862</v>
      </c>
      <c r="AM37" s="10">
        <v>5.2675092006741915</v>
      </c>
      <c r="AN37" s="10">
        <v>-24.249899837005813</v>
      </c>
      <c r="AO37" t="s">
        <v>88</v>
      </c>
    </row>
    <row r="38" spans="1:41">
      <c r="A38" t="s">
        <v>69</v>
      </c>
      <c r="B38">
        <v>24.301404000000002</v>
      </c>
      <c r="C38" s="6">
        <v>-110.326989</v>
      </c>
      <c r="D38">
        <v>0.05</v>
      </c>
      <c r="E38" s="7">
        <f t="shared" si="0"/>
        <v>5</v>
      </c>
      <c r="F38" t="s">
        <v>54</v>
      </c>
      <c r="G38">
        <v>1</v>
      </c>
      <c r="H38">
        <v>3</v>
      </c>
      <c r="I38">
        <v>205</v>
      </c>
      <c r="J38">
        <v>221</v>
      </c>
      <c r="K38" t="s">
        <v>51</v>
      </c>
      <c r="L38" t="s">
        <v>89</v>
      </c>
      <c r="M38" s="12" t="s">
        <v>62</v>
      </c>
      <c r="N38">
        <v>5</v>
      </c>
      <c r="O38">
        <f t="shared" si="1"/>
        <v>15043.520085508151</v>
      </c>
      <c r="P38">
        <f t="shared" si="4"/>
        <v>940.22000534425945</v>
      </c>
      <c r="Q38">
        <f t="shared" si="2"/>
        <v>1.34</v>
      </c>
      <c r="R38" s="8">
        <v>22.648211999999997</v>
      </c>
      <c r="S38" s="9">
        <v>0.12752684938391631</v>
      </c>
      <c r="T38" s="9">
        <v>7.0165672040616371</v>
      </c>
      <c r="U38" s="10">
        <v>6.7765136268154595</v>
      </c>
      <c r="V38" s="10">
        <v>-7.8700478218161765</v>
      </c>
    </row>
    <row r="39" spans="1:41">
      <c r="A39" t="s">
        <v>69</v>
      </c>
      <c r="B39">
        <v>24.301404000000002</v>
      </c>
      <c r="C39" s="6">
        <v>-110.326989</v>
      </c>
      <c r="D39">
        <v>0.05</v>
      </c>
      <c r="E39" s="7">
        <f t="shared" si="0"/>
        <v>5</v>
      </c>
      <c r="F39" t="s">
        <v>54</v>
      </c>
      <c r="G39">
        <v>1</v>
      </c>
      <c r="H39">
        <v>4</v>
      </c>
      <c r="I39">
        <v>0</v>
      </c>
      <c r="J39">
        <v>50</v>
      </c>
      <c r="K39" t="s">
        <v>51</v>
      </c>
      <c r="L39" t="s">
        <v>82</v>
      </c>
      <c r="M39" s="12" t="s">
        <v>57</v>
      </c>
      <c r="N39">
        <v>5</v>
      </c>
      <c r="O39">
        <f t="shared" si="1"/>
        <v>3776.8346145470837</v>
      </c>
      <c r="P39">
        <f t="shared" si="4"/>
        <v>75.536692290941673</v>
      </c>
      <c r="Q39">
        <f t="shared" si="2"/>
        <v>1.34</v>
      </c>
      <c r="R39" s="8">
        <v>58.270989</v>
      </c>
      <c r="S39" s="9">
        <v>2.9989479453706898E-2</v>
      </c>
      <c r="T39" s="9">
        <v>0.56370665888762439</v>
      </c>
      <c r="U39" s="10">
        <v>7.7623657968620989</v>
      </c>
      <c r="V39" s="10">
        <v>-24.009289862815805</v>
      </c>
    </row>
    <row r="40" spans="1:41">
      <c r="A40" t="s">
        <v>90</v>
      </c>
      <c r="B40">
        <v>24.414957999999999</v>
      </c>
      <c r="C40" s="6">
        <v>-110.34388300000001</v>
      </c>
      <c r="D40">
        <v>0.08</v>
      </c>
      <c r="E40" s="7">
        <f t="shared" si="0"/>
        <v>8</v>
      </c>
      <c r="F40" t="s">
        <v>45</v>
      </c>
      <c r="G40">
        <v>1</v>
      </c>
      <c r="H40">
        <v>1</v>
      </c>
      <c r="I40">
        <v>0</v>
      </c>
      <c r="J40">
        <v>5</v>
      </c>
      <c r="K40" t="s">
        <v>55</v>
      </c>
      <c r="L40" t="s">
        <v>53</v>
      </c>
      <c r="M40" s="12" t="s">
        <v>57</v>
      </c>
      <c r="N40">
        <v>5</v>
      </c>
      <c r="O40">
        <f t="shared" si="1"/>
        <v>5639.5211348941011</v>
      </c>
      <c r="P40">
        <f t="shared" si="4"/>
        <v>1127.9042269788201</v>
      </c>
      <c r="Q40">
        <f t="shared" si="2"/>
        <v>1</v>
      </c>
      <c r="R40" s="8">
        <v>16.430130999999999</v>
      </c>
      <c r="S40" s="9">
        <v>0.19271444875552279</v>
      </c>
      <c r="T40" s="9">
        <v>11.279042269788201</v>
      </c>
      <c r="U40" s="10">
        <v>7.5936110338490952</v>
      </c>
      <c r="V40" s="10">
        <v>-9.8533894770400323</v>
      </c>
    </row>
    <row r="41" spans="1:41">
      <c r="A41" t="s">
        <v>90</v>
      </c>
      <c r="B41">
        <v>24.414957999999999</v>
      </c>
      <c r="C41" s="6">
        <v>-110.34388300000001</v>
      </c>
      <c r="D41">
        <v>0.08</v>
      </c>
      <c r="E41" s="7">
        <f t="shared" si="0"/>
        <v>8</v>
      </c>
      <c r="F41" t="s">
        <v>45</v>
      </c>
      <c r="G41">
        <v>1</v>
      </c>
      <c r="H41">
        <v>1</v>
      </c>
      <c r="I41">
        <v>5</v>
      </c>
      <c r="J41">
        <v>59</v>
      </c>
      <c r="K41" t="s">
        <v>52</v>
      </c>
      <c r="L41" t="s">
        <v>91</v>
      </c>
      <c r="M41" s="12" t="s">
        <v>59</v>
      </c>
      <c r="N41">
        <v>5</v>
      </c>
      <c r="O41">
        <f t="shared" si="1"/>
        <v>81043.928807657503</v>
      </c>
      <c r="P41">
        <f t="shared" si="4"/>
        <v>1500.813496438102</v>
      </c>
      <c r="Q41">
        <f t="shared" si="2"/>
        <v>1.05</v>
      </c>
      <c r="R41" s="8">
        <v>10.936261999999999</v>
      </c>
      <c r="S41" s="9">
        <v>0.51453490109811284</v>
      </c>
      <c r="T41" s="9">
        <v>14.293461870839067</v>
      </c>
      <c r="U41" s="10">
        <v>7.3953151769331589</v>
      </c>
      <c r="V41" s="10">
        <v>-21.482249079249414</v>
      </c>
    </row>
    <row r="42" spans="1:41">
      <c r="A42" t="s">
        <v>90</v>
      </c>
      <c r="B42">
        <v>24.414957999999999</v>
      </c>
      <c r="C42" s="6">
        <v>-110.34388300000001</v>
      </c>
      <c r="D42">
        <v>0.08</v>
      </c>
      <c r="E42" s="7">
        <f t="shared" si="0"/>
        <v>8</v>
      </c>
      <c r="F42" t="s">
        <v>45</v>
      </c>
      <c r="G42">
        <v>1</v>
      </c>
      <c r="H42">
        <v>1</v>
      </c>
      <c r="I42">
        <f t="shared" si="3"/>
        <v>59</v>
      </c>
      <c r="J42">
        <v>60</v>
      </c>
      <c r="K42" t="s">
        <v>47</v>
      </c>
      <c r="L42" t="s">
        <v>92</v>
      </c>
      <c r="M42" s="12" t="s">
        <v>62</v>
      </c>
      <c r="N42">
        <v>1</v>
      </c>
      <c r="O42">
        <f t="shared" si="1"/>
        <v>1380.3954511102115</v>
      </c>
      <c r="P42">
        <f t="shared" si="4"/>
        <v>1380.3954511102115</v>
      </c>
      <c r="Q42">
        <f t="shared" si="2"/>
        <v>1.34</v>
      </c>
      <c r="R42" s="8">
        <v>2.554427</v>
      </c>
      <c r="S42" s="9">
        <v>0.18375144073513611</v>
      </c>
      <c r="T42" s="9">
        <v>10.301458590374713</v>
      </c>
      <c r="U42" s="10">
        <v>6.5294894631690088</v>
      </c>
      <c r="V42" s="10">
        <v>-8.8950726094279648</v>
      </c>
    </row>
    <row r="43" spans="1:41">
      <c r="A43" t="s">
        <v>90</v>
      </c>
      <c r="B43">
        <v>24.414957999999999</v>
      </c>
      <c r="C43" s="6">
        <v>-110.34388300000001</v>
      </c>
      <c r="D43">
        <v>0.08</v>
      </c>
      <c r="E43" s="7">
        <f t="shared" si="0"/>
        <v>8</v>
      </c>
      <c r="F43" t="s">
        <v>45</v>
      </c>
      <c r="G43">
        <v>1</v>
      </c>
      <c r="H43">
        <v>2</v>
      </c>
      <c r="I43">
        <v>0</v>
      </c>
      <c r="J43">
        <v>14</v>
      </c>
      <c r="K43" t="s">
        <v>55</v>
      </c>
      <c r="L43" t="s">
        <v>93</v>
      </c>
      <c r="M43" s="12" t="s">
        <v>57</v>
      </c>
      <c r="N43">
        <v>5</v>
      </c>
      <c r="O43">
        <f t="shared" si="1"/>
        <v>14975.283082879771</v>
      </c>
      <c r="P43">
        <f t="shared" si="4"/>
        <v>1069.6630773485551</v>
      </c>
      <c r="Q43">
        <f t="shared" si="2"/>
        <v>1</v>
      </c>
      <c r="R43" s="8">
        <v>23.479371</v>
      </c>
      <c r="S43" s="9">
        <v>0.23725659190369586</v>
      </c>
      <c r="T43" s="9">
        <v>10.69663077348555</v>
      </c>
      <c r="U43" s="10">
        <v>7.7554903038138336</v>
      </c>
      <c r="V43" s="10">
        <v>-9.1040842592823239</v>
      </c>
    </row>
    <row r="44" spans="1:41">
      <c r="A44" t="s">
        <v>90</v>
      </c>
      <c r="B44">
        <v>24.414957999999999</v>
      </c>
      <c r="C44" s="6">
        <v>-110.34388300000001</v>
      </c>
      <c r="D44">
        <v>0.08</v>
      </c>
      <c r="E44" s="7">
        <f t="shared" si="0"/>
        <v>8</v>
      </c>
      <c r="F44" t="s">
        <v>45</v>
      </c>
      <c r="G44">
        <v>1</v>
      </c>
      <c r="H44">
        <v>2</v>
      </c>
      <c r="I44">
        <f t="shared" si="3"/>
        <v>14</v>
      </c>
      <c r="J44">
        <v>41</v>
      </c>
      <c r="K44" t="s">
        <v>52</v>
      </c>
      <c r="M44" s="12" t="s">
        <v>59</v>
      </c>
      <c r="N44">
        <v>5</v>
      </c>
      <c r="O44">
        <f t="shared" si="1"/>
        <v>31485.201376259643</v>
      </c>
      <c r="P44">
        <f t="shared" si="4"/>
        <v>1166.118569491098</v>
      </c>
      <c r="Q44">
        <f t="shared" si="2"/>
        <v>1.05</v>
      </c>
      <c r="R44" s="8">
        <v>12.758053</v>
      </c>
      <c r="S44" s="9">
        <v>0.39181311561779769</v>
      </c>
      <c r="T44" s="9">
        <v>11.105891138010456</v>
      </c>
      <c r="U44" s="10">
        <v>7.325445630190587</v>
      </c>
      <c r="V44" s="10">
        <v>-17.718091012155408</v>
      </c>
    </row>
    <row r="45" spans="1:41">
      <c r="A45" t="s">
        <v>90</v>
      </c>
      <c r="B45">
        <v>24.414957999999999</v>
      </c>
      <c r="C45" s="6">
        <v>-110.34388300000001</v>
      </c>
      <c r="D45">
        <v>0.08</v>
      </c>
      <c r="E45" s="7">
        <f t="shared" si="0"/>
        <v>8</v>
      </c>
      <c r="F45" t="s">
        <v>45</v>
      </c>
      <c r="G45">
        <v>1</v>
      </c>
      <c r="H45">
        <v>2</v>
      </c>
      <c r="I45">
        <f t="shared" si="3"/>
        <v>41</v>
      </c>
      <c r="J45">
        <v>61</v>
      </c>
      <c r="K45" t="s">
        <v>55</v>
      </c>
      <c r="L45" t="s">
        <v>94</v>
      </c>
      <c r="M45" s="12" t="s">
        <v>62</v>
      </c>
      <c r="N45">
        <v>5</v>
      </c>
      <c r="O45">
        <f t="shared" si="1"/>
        <v>21414.342037896502</v>
      </c>
      <c r="P45">
        <f t="shared" si="4"/>
        <v>1070.7171018948252</v>
      </c>
      <c r="Q45">
        <f t="shared" si="2"/>
        <v>1</v>
      </c>
      <c r="R45" s="8">
        <v>18.563372999999999</v>
      </c>
      <c r="S45" s="9">
        <v>0.17619923355901904</v>
      </c>
      <c r="T45" s="9">
        <v>10.707171018948253</v>
      </c>
      <c r="U45" s="10">
        <v>7.8015886357654622</v>
      </c>
      <c r="V45" s="10">
        <v>-7.6475070418500941</v>
      </c>
    </row>
    <row r="46" spans="1:41">
      <c r="A46" t="s">
        <v>90</v>
      </c>
      <c r="B46">
        <v>24.414957999999999</v>
      </c>
      <c r="C46" s="6">
        <v>-110.34388300000001</v>
      </c>
      <c r="D46">
        <v>0.08</v>
      </c>
      <c r="E46" s="7">
        <f t="shared" si="0"/>
        <v>8</v>
      </c>
      <c r="F46" t="s">
        <v>54</v>
      </c>
      <c r="G46">
        <v>1</v>
      </c>
      <c r="H46">
        <v>1</v>
      </c>
      <c r="I46">
        <v>0</v>
      </c>
      <c r="J46">
        <v>15</v>
      </c>
      <c r="K46" t="s">
        <v>55</v>
      </c>
      <c r="L46" t="s">
        <v>53</v>
      </c>
      <c r="M46" s="12" t="s">
        <v>49</v>
      </c>
      <c r="N46">
        <v>5</v>
      </c>
      <c r="Q46">
        <f t="shared" si="2"/>
        <v>1</v>
      </c>
      <c r="R46" s="8"/>
      <c r="S46" s="9"/>
      <c r="T46" s="9"/>
      <c r="U46" s="10"/>
      <c r="V46" s="10"/>
    </row>
    <row r="47" spans="1:41">
      <c r="A47" t="s">
        <v>90</v>
      </c>
      <c r="B47">
        <v>24.414957999999999</v>
      </c>
      <c r="C47" s="6">
        <v>-110.34388300000001</v>
      </c>
      <c r="D47">
        <v>0.08</v>
      </c>
      <c r="E47" s="7">
        <f t="shared" si="0"/>
        <v>8</v>
      </c>
      <c r="F47" t="s">
        <v>54</v>
      </c>
      <c r="G47">
        <v>1</v>
      </c>
      <c r="H47">
        <v>1</v>
      </c>
      <c r="I47">
        <f t="shared" si="3"/>
        <v>15</v>
      </c>
      <c r="J47">
        <v>50</v>
      </c>
      <c r="K47" t="s">
        <v>95</v>
      </c>
      <c r="L47" t="s">
        <v>96</v>
      </c>
      <c r="M47" s="12" t="s">
        <v>57</v>
      </c>
      <c r="N47">
        <v>5</v>
      </c>
      <c r="O47">
        <f t="shared" si="1"/>
        <v>31226.712607780573</v>
      </c>
      <c r="P47">
        <f t="shared" si="4"/>
        <v>892.19178879373067</v>
      </c>
      <c r="Q47">
        <f t="shared" si="2"/>
        <v>1.34</v>
      </c>
      <c r="R47" s="8">
        <v>51.292607999999994</v>
      </c>
      <c r="S47" s="9">
        <v>2.2711067558395807E-2</v>
      </c>
      <c r="T47" s="9">
        <v>6.6581476775651547</v>
      </c>
      <c r="U47" s="10">
        <v>8.422944949188178</v>
      </c>
      <c r="V47" s="10">
        <v>-4.5475024649931246</v>
      </c>
    </row>
    <row r="48" spans="1:41">
      <c r="A48" t="s">
        <v>90</v>
      </c>
      <c r="B48">
        <v>24.414957999999999</v>
      </c>
      <c r="C48" s="6">
        <v>-110.34388300000001</v>
      </c>
      <c r="D48">
        <v>0.08</v>
      </c>
      <c r="E48" s="7">
        <f t="shared" si="0"/>
        <v>8</v>
      </c>
      <c r="F48" t="s">
        <v>54</v>
      </c>
      <c r="G48">
        <v>1</v>
      </c>
      <c r="H48">
        <v>1</v>
      </c>
      <c r="I48">
        <f>J47</f>
        <v>50</v>
      </c>
      <c r="J48">
        <v>86</v>
      </c>
      <c r="K48" t="s">
        <v>52</v>
      </c>
      <c r="L48" t="s">
        <v>97</v>
      </c>
      <c r="M48" s="12" t="s">
        <v>59</v>
      </c>
      <c r="N48">
        <v>5</v>
      </c>
      <c r="O48">
        <f t="shared" si="1"/>
        <v>21307.551226179552</v>
      </c>
      <c r="P48">
        <f t="shared" si="4"/>
        <v>591.87642294943191</v>
      </c>
      <c r="Q48">
        <f t="shared" si="2"/>
        <v>1.05</v>
      </c>
      <c r="R48" s="8">
        <v>27.643961999999998</v>
      </c>
      <c r="S48" s="9">
        <v>9.2455865935432535E-2</v>
      </c>
      <c r="T48" s="9">
        <v>5.6369183138041139</v>
      </c>
      <c r="U48" s="10">
        <v>5.6436266042154575</v>
      </c>
      <c r="V48" s="10">
        <v>-21.771909054330649</v>
      </c>
    </row>
    <row r="49" spans="1:22">
      <c r="A49" t="s">
        <v>90</v>
      </c>
      <c r="B49">
        <v>24.414957999999999</v>
      </c>
      <c r="C49" s="6">
        <v>-110.34388300000001</v>
      </c>
      <c r="D49">
        <v>0.08</v>
      </c>
      <c r="E49" s="7">
        <f t="shared" si="0"/>
        <v>8</v>
      </c>
      <c r="F49" t="s">
        <v>54</v>
      </c>
      <c r="G49">
        <v>1</v>
      </c>
      <c r="H49">
        <v>1</v>
      </c>
      <c r="I49">
        <f>J48</f>
        <v>86</v>
      </c>
      <c r="J49">
        <v>100</v>
      </c>
      <c r="K49" t="s">
        <v>51</v>
      </c>
      <c r="L49" t="s">
        <v>98</v>
      </c>
      <c r="M49" s="12" t="s">
        <v>62</v>
      </c>
      <c r="N49">
        <v>5</v>
      </c>
      <c r="O49">
        <f t="shared" si="1"/>
        <v>9810.1113428239678</v>
      </c>
      <c r="P49">
        <f t="shared" si="4"/>
        <v>700.72223877314059</v>
      </c>
      <c r="Q49">
        <f t="shared" si="2"/>
        <v>1.34</v>
      </c>
      <c r="R49" s="8">
        <v>20.956973999999999</v>
      </c>
      <c r="S49" s="9">
        <v>0.12327686039969615</v>
      </c>
      <c r="T49" s="9">
        <v>5.2292704386055266</v>
      </c>
      <c r="U49" s="10">
        <v>6.0111389304412857</v>
      </c>
      <c r="V49" s="10">
        <v>-23.78462781128874</v>
      </c>
    </row>
    <row r="50" spans="1:22">
      <c r="A50" t="s">
        <v>90</v>
      </c>
      <c r="B50">
        <v>24.414957999999999</v>
      </c>
      <c r="C50" s="6">
        <v>-110.34388300000001</v>
      </c>
      <c r="D50">
        <v>0.08</v>
      </c>
      <c r="E50" s="7">
        <f t="shared" si="0"/>
        <v>8</v>
      </c>
      <c r="F50" t="s">
        <v>54</v>
      </c>
      <c r="G50">
        <v>2</v>
      </c>
      <c r="H50">
        <v>2</v>
      </c>
      <c r="I50">
        <v>0</v>
      </c>
      <c r="J50">
        <v>39</v>
      </c>
      <c r="K50" t="s">
        <v>55</v>
      </c>
      <c r="L50" t="s">
        <v>99</v>
      </c>
      <c r="M50" s="12" t="s">
        <v>57</v>
      </c>
      <c r="N50">
        <v>5</v>
      </c>
      <c r="O50">
        <f t="shared" si="1"/>
        <v>48157.54040334341</v>
      </c>
      <c r="P50">
        <f t="shared" si="4"/>
        <v>1234.8087282908566</v>
      </c>
      <c r="Q50">
        <f t="shared" si="2"/>
        <v>1</v>
      </c>
      <c r="R50" s="8">
        <v>1.995409</v>
      </c>
      <c r="S50" s="9">
        <v>0.46860688244822229</v>
      </c>
      <c r="T50" s="9">
        <v>12.348087282908567</v>
      </c>
      <c r="U50" s="10">
        <v>3.9890518660691328</v>
      </c>
      <c r="V50" s="10">
        <v>-23.573592803017522</v>
      </c>
    </row>
    <row r="51" spans="1:22">
      <c r="A51" t="s">
        <v>90</v>
      </c>
      <c r="B51">
        <v>24.414957999999999</v>
      </c>
      <c r="C51" s="6">
        <v>-110.34388300000001</v>
      </c>
      <c r="D51">
        <v>0.08</v>
      </c>
      <c r="E51" s="7">
        <f t="shared" si="0"/>
        <v>8</v>
      </c>
      <c r="F51" t="s">
        <v>54</v>
      </c>
      <c r="G51">
        <v>2</v>
      </c>
      <c r="H51">
        <v>2</v>
      </c>
      <c r="I51">
        <f t="shared" si="3"/>
        <v>39</v>
      </c>
      <c r="J51">
        <v>50</v>
      </c>
      <c r="K51" t="s">
        <v>47</v>
      </c>
      <c r="L51" t="s">
        <v>48</v>
      </c>
      <c r="M51" s="12" t="s">
        <v>62</v>
      </c>
      <c r="N51">
        <v>5</v>
      </c>
      <c r="O51">
        <f t="shared" si="1"/>
        <v>18537.225057368905</v>
      </c>
      <c r="P51">
        <f t="shared" si="4"/>
        <v>1685.2022779426279</v>
      </c>
      <c r="Q51">
        <f t="shared" si="2"/>
        <v>1.34</v>
      </c>
      <c r="R51" s="8">
        <v>12.662324999999999</v>
      </c>
      <c r="S51" s="9">
        <v>0.31739051646028388</v>
      </c>
      <c r="T51" s="9">
        <v>12.576136402556923</v>
      </c>
      <c r="U51" s="10">
        <v>4.692497218385391</v>
      </c>
      <c r="V51" s="10">
        <v>-16.048371726805659</v>
      </c>
    </row>
    <row r="52" spans="1:22">
      <c r="A52" t="s">
        <v>100</v>
      </c>
      <c r="B52">
        <v>24.154717000000002</v>
      </c>
      <c r="C52" s="6">
        <v>-110.37428300000001</v>
      </c>
      <c r="D52">
        <v>0.3</v>
      </c>
      <c r="E52" s="7">
        <f t="shared" si="0"/>
        <v>30</v>
      </c>
      <c r="F52" t="s">
        <v>45</v>
      </c>
      <c r="G52">
        <v>1</v>
      </c>
      <c r="H52">
        <v>1</v>
      </c>
      <c r="I52">
        <v>0</v>
      </c>
      <c r="J52">
        <v>39</v>
      </c>
      <c r="K52" t="s">
        <v>55</v>
      </c>
      <c r="L52" t="s">
        <v>53</v>
      </c>
      <c r="M52" s="12" t="s">
        <v>57</v>
      </c>
      <c r="N52">
        <v>5</v>
      </c>
      <c r="O52">
        <f t="shared" si="1"/>
        <v>14004.671973806551</v>
      </c>
      <c r="P52">
        <f t="shared" si="4"/>
        <v>359.09415317452698</v>
      </c>
      <c r="Q52">
        <f t="shared" si="2"/>
        <v>1</v>
      </c>
      <c r="R52" s="8">
        <v>30.487298000000003</v>
      </c>
      <c r="S52" s="9">
        <v>0.13170930149082294</v>
      </c>
      <c r="T52" s="9">
        <v>3.5909415317452695</v>
      </c>
      <c r="U52" s="10">
        <v>3.983772359017951</v>
      </c>
      <c r="V52" s="10">
        <v>-24.372843509490394</v>
      </c>
    </row>
    <row r="53" spans="1:22">
      <c r="A53" t="s">
        <v>100</v>
      </c>
      <c r="B53">
        <v>24.154717000000002</v>
      </c>
      <c r="C53" s="6">
        <v>-110.37428300000001</v>
      </c>
      <c r="D53">
        <v>0.3</v>
      </c>
      <c r="E53" s="7">
        <f t="shared" si="0"/>
        <v>30</v>
      </c>
      <c r="F53" t="s">
        <v>45</v>
      </c>
      <c r="G53">
        <v>1</v>
      </c>
      <c r="H53">
        <v>1</v>
      </c>
      <c r="I53">
        <f t="shared" si="3"/>
        <v>39</v>
      </c>
      <c r="J53">
        <v>61</v>
      </c>
      <c r="K53" t="s">
        <v>55</v>
      </c>
      <c r="L53" t="s">
        <v>101</v>
      </c>
      <c r="M53" s="12" t="s">
        <v>72</v>
      </c>
      <c r="N53">
        <v>5</v>
      </c>
      <c r="O53">
        <f t="shared" si="1"/>
        <v>8428.2972706855599</v>
      </c>
      <c r="P53">
        <f t="shared" si="4"/>
        <v>383.10442139479818</v>
      </c>
      <c r="Q53">
        <f t="shared" si="2"/>
        <v>1</v>
      </c>
      <c r="R53" s="8">
        <v>42.330693000000004</v>
      </c>
      <c r="S53" s="9">
        <v>0.1070737964940662</v>
      </c>
      <c r="T53" s="9">
        <v>3.8310442139479814</v>
      </c>
      <c r="U53" s="10">
        <v>4.0434077609408137</v>
      </c>
      <c r="V53" s="10">
        <v>-24.57826042716848</v>
      </c>
    </row>
    <row r="54" spans="1:22">
      <c r="A54" t="s">
        <v>100</v>
      </c>
      <c r="B54">
        <v>24.154717000000002</v>
      </c>
      <c r="C54" s="6">
        <v>-110.37428300000001</v>
      </c>
      <c r="D54">
        <v>0.3</v>
      </c>
      <c r="E54" s="7">
        <f t="shared" si="0"/>
        <v>30</v>
      </c>
      <c r="F54" t="s">
        <v>45</v>
      </c>
      <c r="G54">
        <v>1</v>
      </c>
      <c r="H54">
        <v>1</v>
      </c>
      <c r="I54">
        <f t="shared" si="3"/>
        <v>61</v>
      </c>
      <c r="J54">
        <v>68</v>
      </c>
      <c r="K54" t="s">
        <v>55</v>
      </c>
      <c r="L54" t="s">
        <v>53</v>
      </c>
      <c r="M54" s="12" t="s">
        <v>62</v>
      </c>
      <c r="N54">
        <v>5</v>
      </c>
      <c r="O54">
        <f t="shared" si="1"/>
        <v>286.91937547716941</v>
      </c>
      <c r="P54">
        <f t="shared" si="4"/>
        <v>40.988482211024198</v>
      </c>
      <c r="Q54">
        <f t="shared" si="2"/>
        <v>1</v>
      </c>
      <c r="R54" s="8">
        <v>63.527658000000002</v>
      </c>
      <c r="S54" s="9">
        <v>1.6333489831723051E-2</v>
      </c>
      <c r="T54" s="9">
        <v>0.40988482211024196</v>
      </c>
      <c r="U54" s="10">
        <v>6.8689549673609971</v>
      </c>
      <c r="V54" s="10">
        <v>-22.723382093491306</v>
      </c>
    </row>
    <row r="55" spans="1:22">
      <c r="A55" t="s">
        <v>100</v>
      </c>
      <c r="B55">
        <v>24.154717000000002</v>
      </c>
      <c r="C55" s="6">
        <v>-110.37428300000001</v>
      </c>
      <c r="D55">
        <v>0.3</v>
      </c>
      <c r="E55" s="7">
        <f t="shared" si="0"/>
        <v>30</v>
      </c>
      <c r="F55" t="s">
        <v>45</v>
      </c>
      <c r="G55">
        <v>1</v>
      </c>
      <c r="H55">
        <v>2</v>
      </c>
      <c r="I55">
        <v>0</v>
      </c>
      <c r="J55">
        <v>37</v>
      </c>
      <c r="K55" t="s">
        <v>55</v>
      </c>
      <c r="L55" t="s">
        <v>53</v>
      </c>
      <c r="M55" s="12" t="s">
        <v>57</v>
      </c>
      <c r="N55">
        <v>5</v>
      </c>
      <c r="O55">
        <f t="shared" si="1"/>
        <v>8332.1234439312575</v>
      </c>
      <c r="P55">
        <f t="shared" si="4"/>
        <v>225.19252551165562</v>
      </c>
      <c r="Q55">
        <f t="shared" si="2"/>
        <v>1</v>
      </c>
      <c r="R55" s="8">
        <v>19.535445999999997</v>
      </c>
      <c r="S55" s="9">
        <v>9.014182115189466E-2</v>
      </c>
      <c r="T55" s="9">
        <v>2.2519252551165563</v>
      </c>
      <c r="U55" s="10">
        <v>4.0383934276813536</v>
      </c>
      <c r="V55" s="10">
        <v>-24.042190225103575</v>
      </c>
    </row>
    <row r="56" spans="1:22">
      <c r="A56" t="s">
        <v>100</v>
      </c>
      <c r="B56">
        <v>24.154717000000002</v>
      </c>
      <c r="C56" s="6">
        <v>-110.37428300000001</v>
      </c>
      <c r="D56">
        <v>0.3</v>
      </c>
      <c r="E56" s="7">
        <f t="shared" si="0"/>
        <v>30</v>
      </c>
      <c r="F56" t="s">
        <v>45</v>
      </c>
      <c r="G56">
        <v>1</v>
      </c>
      <c r="H56">
        <v>2</v>
      </c>
      <c r="I56">
        <f t="shared" si="3"/>
        <v>37</v>
      </c>
      <c r="J56">
        <v>58</v>
      </c>
      <c r="K56" t="s">
        <v>55</v>
      </c>
      <c r="L56" t="s">
        <v>101</v>
      </c>
      <c r="M56" s="12" t="s">
        <v>72</v>
      </c>
      <c r="N56">
        <v>5</v>
      </c>
      <c r="O56">
        <f t="shared" si="1"/>
        <v>6196.2938738390594</v>
      </c>
      <c r="P56">
        <f t="shared" si="4"/>
        <v>295.0616130399552</v>
      </c>
      <c r="Q56">
        <f t="shared" si="2"/>
        <v>1</v>
      </c>
      <c r="R56" s="8">
        <v>43.065761999999999</v>
      </c>
      <c r="S56" s="9">
        <v>8.9447155772461803E-2</v>
      </c>
      <c r="T56" s="9">
        <v>2.9506161303995522</v>
      </c>
      <c r="U56" s="10">
        <v>4.2392980885602993</v>
      </c>
      <c r="V56" s="10">
        <v>-23.204443029137099</v>
      </c>
    </row>
    <row r="57" spans="1:22">
      <c r="A57" t="s">
        <v>100</v>
      </c>
      <c r="B57">
        <v>24.154717000000002</v>
      </c>
      <c r="C57" s="6">
        <v>-110.37428300000001</v>
      </c>
      <c r="D57">
        <v>0.3</v>
      </c>
      <c r="E57" s="7">
        <f t="shared" si="0"/>
        <v>30</v>
      </c>
      <c r="F57" t="s">
        <v>45</v>
      </c>
      <c r="G57">
        <v>1</v>
      </c>
      <c r="H57">
        <v>3</v>
      </c>
      <c r="I57">
        <v>0</v>
      </c>
      <c r="J57">
        <v>45</v>
      </c>
      <c r="K57" t="s">
        <v>55</v>
      </c>
      <c r="L57" t="s">
        <v>53</v>
      </c>
      <c r="M57" s="12" t="s">
        <v>57</v>
      </c>
      <c r="N57">
        <v>5</v>
      </c>
      <c r="O57">
        <f t="shared" si="1"/>
        <v>26269.337089995675</v>
      </c>
      <c r="P57">
        <f t="shared" si="4"/>
        <v>583.76304644434833</v>
      </c>
      <c r="Q57">
        <f t="shared" si="2"/>
        <v>1</v>
      </c>
      <c r="R57" s="8">
        <v>26.057057999999998</v>
      </c>
      <c r="S57" s="9">
        <v>0.2027493552022594</v>
      </c>
      <c r="T57" s="9">
        <v>5.8376304644434835</v>
      </c>
      <c r="U57" s="10">
        <v>4.5564059541597226</v>
      </c>
      <c r="V57" s="10">
        <v>-24.233196794408332</v>
      </c>
    </row>
    <row r="58" spans="1:22">
      <c r="A58" t="s">
        <v>100</v>
      </c>
      <c r="B58">
        <v>24.154717000000002</v>
      </c>
      <c r="C58" s="6">
        <v>-110.37428300000001</v>
      </c>
      <c r="D58">
        <v>0.3</v>
      </c>
      <c r="E58" s="7">
        <f t="shared" si="0"/>
        <v>30</v>
      </c>
      <c r="F58" t="s">
        <v>45</v>
      </c>
      <c r="G58">
        <v>1</v>
      </c>
      <c r="H58">
        <v>3</v>
      </c>
      <c r="I58">
        <f>J57</f>
        <v>45</v>
      </c>
      <c r="J58">
        <v>68</v>
      </c>
      <c r="K58" t="s">
        <v>55</v>
      </c>
      <c r="L58" t="s">
        <v>101</v>
      </c>
      <c r="M58" s="12" t="s">
        <v>59</v>
      </c>
      <c r="N58">
        <v>5</v>
      </c>
      <c r="O58">
        <f t="shared" si="1"/>
        <v>12501.526953194894</v>
      </c>
      <c r="P58">
        <f t="shared" si="4"/>
        <v>543.54465013890842</v>
      </c>
      <c r="Q58">
        <f t="shared" si="2"/>
        <v>1</v>
      </c>
      <c r="R58" s="8">
        <v>27.032596000000002</v>
      </c>
      <c r="S58" s="9">
        <v>0.15344903879246768</v>
      </c>
      <c r="T58" s="9">
        <v>5.4354465013890847</v>
      </c>
      <c r="U58" s="10">
        <v>3.765559002391285</v>
      </c>
      <c r="V58" s="10">
        <v>-24.323415328541714</v>
      </c>
    </row>
    <row r="59" spans="1:22">
      <c r="A59" t="s">
        <v>100</v>
      </c>
      <c r="B59">
        <v>24.154717000000002</v>
      </c>
      <c r="C59" s="6">
        <v>-110.37428300000001</v>
      </c>
      <c r="D59">
        <v>0.3</v>
      </c>
      <c r="E59" s="7">
        <f t="shared" si="0"/>
        <v>30</v>
      </c>
      <c r="F59" t="s">
        <v>45</v>
      </c>
      <c r="G59">
        <v>1</v>
      </c>
      <c r="H59">
        <v>3</v>
      </c>
      <c r="I59">
        <f t="shared" si="3"/>
        <v>68</v>
      </c>
      <c r="J59">
        <v>77</v>
      </c>
      <c r="K59" t="s">
        <v>47</v>
      </c>
      <c r="L59" t="s">
        <v>48</v>
      </c>
      <c r="M59" s="12" t="s">
        <v>62</v>
      </c>
      <c r="N59">
        <v>5</v>
      </c>
      <c r="O59">
        <f t="shared" si="1"/>
        <v>936.60928002771061</v>
      </c>
      <c r="P59">
        <f t="shared" si="4"/>
        <v>104.06769778085673</v>
      </c>
      <c r="Q59">
        <f t="shared" si="2"/>
        <v>1.34</v>
      </c>
      <c r="R59" s="8">
        <v>54.890079</v>
      </c>
      <c r="S59" s="9">
        <v>2.753002803770668E-2</v>
      </c>
      <c r="T59" s="9">
        <v>0.77662461030490104</v>
      </c>
      <c r="U59" s="10">
        <v>5.7138770353324508</v>
      </c>
      <c r="V59" s="10">
        <v>-23.402024060757746</v>
      </c>
    </row>
    <row r="60" spans="1:22">
      <c r="A60" t="s">
        <v>100</v>
      </c>
      <c r="B60">
        <v>24.154717000000002</v>
      </c>
      <c r="C60" s="6">
        <v>-110.37428300000001</v>
      </c>
      <c r="D60">
        <v>0.3</v>
      </c>
      <c r="E60" s="7">
        <f t="shared" si="0"/>
        <v>30</v>
      </c>
      <c r="F60" t="s">
        <v>45</v>
      </c>
      <c r="G60">
        <v>1</v>
      </c>
      <c r="H60">
        <v>4</v>
      </c>
      <c r="I60">
        <v>0</v>
      </c>
      <c r="J60">
        <v>12</v>
      </c>
      <c r="K60" t="s">
        <v>55</v>
      </c>
      <c r="M60" s="12" t="s">
        <v>57</v>
      </c>
      <c r="N60">
        <v>5</v>
      </c>
      <c r="O60">
        <f t="shared" si="1"/>
        <v>5072.0128369116583</v>
      </c>
      <c r="P60">
        <f t="shared" si="4"/>
        <v>422.66773640930484</v>
      </c>
      <c r="Q60">
        <f t="shared" si="2"/>
        <v>1</v>
      </c>
      <c r="R60" s="8">
        <v>13.680992000000002</v>
      </c>
      <c r="S60" s="9">
        <v>0.2744757414071225</v>
      </c>
      <c r="T60" s="9">
        <v>4.2266773640930486</v>
      </c>
      <c r="U60" s="10">
        <v>3.6082203630990857</v>
      </c>
      <c r="V60" s="10">
        <v>-20.184507033515672</v>
      </c>
    </row>
    <row r="61" spans="1:22">
      <c r="A61" t="s">
        <v>100</v>
      </c>
      <c r="B61">
        <v>24.154717000000002</v>
      </c>
      <c r="C61" s="6">
        <v>-110.37428300000001</v>
      </c>
      <c r="D61">
        <v>0.3</v>
      </c>
      <c r="E61" s="7">
        <f t="shared" si="0"/>
        <v>30</v>
      </c>
      <c r="F61" t="s">
        <v>45</v>
      </c>
      <c r="G61">
        <v>1</v>
      </c>
      <c r="H61">
        <v>4</v>
      </c>
      <c r="I61">
        <f t="shared" si="3"/>
        <v>12</v>
      </c>
      <c r="J61">
        <v>45</v>
      </c>
      <c r="K61" t="s">
        <v>55</v>
      </c>
      <c r="L61" t="s">
        <v>101</v>
      </c>
      <c r="M61" s="12" t="s">
        <v>72</v>
      </c>
      <c r="N61">
        <v>5</v>
      </c>
      <c r="O61">
        <f t="shared" si="1"/>
        <v>13516.577543172703</v>
      </c>
      <c r="P61">
        <f t="shared" si="4"/>
        <v>409.59325888402128</v>
      </c>
      <c r="Q61">
        <f t="shared" si="2"/>
        <v>1</v>
      </c>
      <c r="R61" s="8">
        <v>34.414493</v>
      </c>
      <c r="S61" s="9">
        <v>0.12777574156692745</v>
      </c>
      <c r="T61" s="9">
        <v>4.0959325888402125</v>
      </c>
      <c r="U61" s="10">
        <v>3.6189922425722427</v>
      </c>
      <c r="V61" s="10">
        <v>-23.885747543741783</v>
      </c>
    </row>
    <row r="62" spans="1:22">
      <c r="A62" t="s">
        <v>100</v>
      </c>
      <c r="B62">
        <v>24.154717000000002</v>
      </c>
      <c r="C62" s="6">
        <v>-110.37428300000001</v>
      </c>
      <c r="D62">
        <v>0.3</v>
      </c>
      <c r="E62" s="7">
        <f t="shared" si="0"/>
        <v>30</v>
      </c>
      <c r="F62" t="s">
        <v>54</v>
      </c>
      <c r="G62">
        <v>1</v>
      </c>
      <c r="H62">
        <v>1</v>
      </c>
      <c r="I62">
        <v>0</v>
      </c>
      <c r="J62">
        <v>62</v>
      </c>
      <c r="K62" t="s">
        <v>51</v>
      </c>
      <c r="L62" t="s">
        <v>102</v>
      </c>
      <c r="M62" s="12" t="s">
        <v>57</v>
      </c>
      <c r="N62">
        <v>5</v>
      </c>
      <c r="O62">
        <f t="shared" si="1"/>
        <v>2371.3429427715146</v>
      </c>
      <c r="P62">
        <f t="shared" si="4"/>
        <v>38.24746681889539</v>
      </c>
      <c r="Q62">
        <f t="shared" si="2"/>
        <v>1.34</v>
      </c>
      <c r="R62" s="8">
        <v>61.915543999999997</v>
      </c>
      <c r="S62" s="9">
        <v>1.4009799724085441E-2</v>
      </c>
      <c r="T62" s="9">
        <v>0.28542885685742825</v>
      </c>
      <c r="U62" s="10">
        <v>5.3433910952976928</v>
      </c>
      <c r="V62" s="10">
        <v>-22.480824911988734</v>
      </c>
    </row>
    <row r="63" spans="1:22">
      <c r="A63" t="s">
        <v>100</v>
      </c>
      <c r="B63">
        <v>24.154717000000002</v>
      </c>
      <c r="C63" s="6">
        <v>-110.37428300000001</v>
      </c>
      <c r="D63">
        <v>0.3</v>
      </c>
      <c r="E63" s="7">
        <f t="shared" si="0"/>
        <v>30</v>
      </c>
      <c r="F63" t="s">
        <v>54</v>
      </c>
      <c r="G63">
        <v>1</v>
      </c>
      <c r="H63">
        <v>2</v>
      </c>
      <c r="I63">
        <v>0</v>
      </c>
      <c r="J63">
        <v>60</v>
      </c>
      <c r="K63" t="s">
        <v>51</v>
      </c>
      <c r="L63" t="s">
        <v>102</v>
      </c>
      <c r="M63" s="12" t="s">
        <v>57</v>
      </c>
      <c r="N63">
        <v>5</v>
      </c>
      <c r="O63">
        <f t="shared" si="1"/>
        <v>5829.4776213818914</v>
      </c>
      <c r="P63">
        <f t="shared" si="4"/>
        <v>97.157960356364853</v>
      </c>
      <c r="Q63">
        <f t="shared" si="2"/>
        <v>1.34</v>
      </c>
      <c r="R63" s="8">
        <v>66.165604999999999</v>
      </c>
      <c r="S63" s="9">
        <v>2.9857022708158119E-2</v>
      </c>
      <c r="T63" s="9">
        <v>0.72505940564451388</v>
      </c>
      <c r="U63" s="10">
        <v>5.1158481239242688</v>
      </c>
      <c r="V63" s="10">
        <v>-16.307142790984532</v>
      </c>
    </row>
    <row r="64" spans="1:22">
      <c r="A64" t="s">
        <v>100</v>
      </c>
      <c r="B64">
        <v>24.154717000000002</v>
      </c>
      <c r="C64" s="6">
        <v>-110.37428300000001</v>
      </c>
      <c r="D64">
        <v>0.3</v>
      </c>
      <c r="E64" s="7">
        <f t="shared" si="0"/>
        <v>30</v>
      </c>
      <c r="F64" t="s">
        <v>54</v>
      </c>
      <c r="G64">
        <v>1</v>
      </c>
      <c r="H64">
        <v>3</v>
      </c>
      <c r="I64">
        <v>0</v>
      </c>
      <c r="J64">
        <v>50</v>
      </c>
      <c r="K64" t="s">
        <v>51</v>
      </c>
      <c r="L64" t="s">
        <v>103</v>
      </c>
      <c r="M64" s="12" t="s">
        <v>57</v>
      </c>
      <c r="N64">
        <v>5</v>
      </c>
      <c r="O64">
        <f t="shared" si="1"/>
        <v>6515.6072424518206</v>
      </c>
      <c r="P64">
        <f t="shared" si="4"/>
        <v>130.3121448490364</v>
      </c>
      <c r="Q64">
        <f t="shared" si="2"/>
        <v>1.34</v>
      </c>
      <c r="R64" s="8">
        <v>51.513021999999999</v>
      </c>
      <c r="S64" s="9">
        <v>3.0631396986807041E-2</v>
      </c>
      <c r="T64" s="9">
        <v>0.97247869290325673</v>
      </c>
      <c r="U64" s="10">
        <v>4.7290135122336237</v>
      </c>
      <c r="V64" s="10">
        <v>-13.98233284707379</v>
      </c>
    </row>
    <row r="65" spans="1:22">
      <c r="A65" t="s">
        <v>100</v>
      </c>
      <c r="B65">
        <v>24.154717000000002</v>
      </c>
      <c r="C65" s="6">
        <v>-110.37428300000001</v>
      </c>
      <c r="D65">
        <v>0.3</v>
      </c>
      <c r="E65" s="7">
        <f t="shared" si="0"/>
        <v>30</v>
      </c>
      <c r="F65" t="s">
        <v>54</v>
      </c>
      <c r="G65">
        <v>2</v>
      </c>
      <c r="H65">
        <v>4</v>
      </c>
      <c r="I65">
        <v>0</v>
      </c>
      <c r="J65">
        <v>16</v>
      </c>
      <c r="K65" t="s">
        <v>51</v>
      </c>
      <c r="L65" t="s">
        <v>104</v>
      </c>
      <c r="M65" s="12" t="s">
        <v>57</v>
      </c>
      <c r="N65">
        <v>5</v>
      </c>
      <c r="O65">
        <f t="shared" si="1"/>
        <v>3630.0514793920843</v>
      </c>
      <c r="P65">
        <f t="shared" si="4"/>
        <v>226.87821746200527</v>
      </c>
      <c r="Q65">
        <f t="shared" si="2"/>
        <v>1.34</v>
      </c>
      <c r="R65" s="8">
        <v>47.653033999999998</v>
      </c>
      <c r="S65" s="9">
        <v>0.10668501669342711</v>
      </c>
      <c r="T65" s="9">
        <v>1.69312102583586</v>
      </c>
      <c r="U65" s="10">
        <v>3.2194002578967891</v>
      </c>
      <c r="V65" s="10">
        <v>-24.190486216768594</v>
      </c>
    </row>
    <row r="66" spans="1:22">
      <c r="A66" t="s">
        <v>105</v>
      </c>
      <c r="B66">
        <v>24.250558000000002</v>
      </c>
      <c r="C66" s="6">
        <v>-110.313225</v>
      </c>
      <c r="D66">
        <v>0.05</v>
      </c>
      <c r="E66" s="7">
        <f t="shared" si="0"/>
        <v>5</v>
      </c>
      <c r="F66" t="s">
        <v>45</v>
      </c>
      <c r="G66">
        <v>1</v>
      </c>
      <c r="H66">
        <v>1</v>
      </c>
      <c r="I66">
        <v>0</v>
      </c>
      <c r="J66">
        <v>50</v>
      </c>
      <c r="K66" t="s">
        <v>55</v>
      </c>
      <c r="L66" t="s">
        <v>106</v>
      </c>
      <c r="M66" s="12" t="s">
        <v>57</v>
      </c>
      <c r="N66">
        <v>5</v>
      </c>
      <c r="O66">
        <f t="shared" si="1"/>
        <v>43393.95261876304</v>
      </c>
      <c r="P66">
        <f t="shared" si="4"/>
        <v>867.87905237526081</v>
      </c>
      <c r="Q66">
        <f t="shared" si="2"/>
        <v>1</v>
      </c>
      <c r="R66" s="8">
        <v>17.416553999999998</v>
      </c>
      <c r="S66" s="9">
        <v>0.21803943471403342</v>
      </c>
      <c r="T66" s="9">
        <v>8.6787905237526086</v>
      </c>
      <c r="U66" s="10">
        <v>5.53665008472802</v>
      </c>
      <c r="V66" s="10">
        <v>-14.970215151523313</v>
      </c>
    </row>
    <row r="67" spans="1:22">
      <c r="A67" t="s">
        <v>105</v>
      </c>
      <c r="B67">
        <v>24.250558000000002</v>
      </c>
      <c r="C67" s="6">
        <v>-110.313225</v>
      </c>
      <c r="D67">
        <v>0.05</v>
      </c>
      <c r="E67" s="7">
        <f t="shared" ref="E67:E129" si="5">D67*100</f>
        <v>5</v>
      </c>
      <c r="F67" t="s">
        <v>45</v>
      </c>
      <c r="G67">
        <v>1</v>
      </c>
      <c r="H67">
        <v>2</v>
      </c>
      <c r="I67">
        <v>0</v>
      </c>
      <c r="J67">
        <v>58</v>
      </c>
      <c r="K67" t="s">
        <v>55</v>
      </c>
      <c r="L67" t="s">
        <v>107</v>
      </c>
      <c r="M67" s="12" t="s">
        <v>57</v>
      </c>
      <c r="N67">
        <v>5</v>
      </c>
      <c r="O67">
        <f t="shared" si="1"/>
        <v>61045.660916708061</v>
      </c>
      <c r="P67">
        <f t="shared" si="4"/>
        <v>1052.5113951156563</v>
      </c>
      <c r="Q67">
        <f t="shared" si="2"/>
        <v>1</v>
      </c>
      <c r="R67" s="8">
        <v>14.009673000000001</v>
      </c>
      <c r="S67" s="9">
        <v>0.28757832677808304</v>
      </c>
      <c r="T67" s="9">
        <v>10.525113951156563</v>
      </c>
      <c r="U67" s="10">
        <v>6.0658653746909419</v>
      </c>
      <c r="V67" s="10">
        <v>-19.041893023293881</v>
      </c>
    </row>
    <row r="68" spans="1:22">
      <c r="A68" t="s">
        <v>105</v>
      </c>
      <c r="B68">
        <v>24.250558000000002</v>
      </c>
      <c r="C68" s="6">
        <v>-110.313225</v>
      </c>
      <c r="D68">
        <v>0.05</v>
      </c>
      <c r="E68" s="7">
        <f t="shared" si="5"/>
        <v>5</v>
      </c>
      <c r="F68" t="s">
        <v>45</v>
      </c>
      <c r="G68">
        <v>1</v>
      </c>
      <c r="H68">
        <v>2</v>
      </c>
      <c r="I68">
        <f t="shared" si="3"/>
        <v>58</v>
      </c>
      <c r="J68">
        <v>60</v>
      </c>
      <c r="K68" t="s">
        <v>52</v>
      </c>
      <c r="M68" s="12" t="s">
        <v>59</v>
      </c>
      <c r="N68">
        <v>2</v>
      </c>
      <c r="Q68">
        <f t="shared" si="2"/>
        <v>1.05</v>
      </c>
      <c r="R68" s="8">
        <v>7.4554489999999998</v>
      </c>
      <c r="S68" s="9" t="s">
        <v>108</v>
      </c>
      <c r="T68" s="9" t="s">
        <v>108</v>
      </c>
      <c r="U68" s="10" t="s">
        <v>108</v>
      </c>
      <c r="V68" s="10" t="s">
        <v>108</v>
      </c>
    </row>
    <row r="69" spans="1:22">
      <c r="A69" t="s">
        <v>105</v>
      </c>
      <c r="B69">
        <v>24.250558000000002</v>
      </c>
      <c r="C69" s="6">
        <v>-110.313225</v>
      </c>
      <c r="D69">
        <v>0.05</v>
      </c>
      <c r="E69" s="7">
        <f t="shared" si="5"/>
        <v>5</v>
      </c>
      <c r="F69" t="s">
        <v>45</v>
      </c>
      <c r="G69">
        <v>1</v>
      </c>
      <c r="H69">
        <v>3</v>
      </c>
      <c r="I69">
        <v>0</v>
      </c>
      <c r="J69">
        <v>45</v>
      </c>
      <c r="K69" t="s">
        <v>55</v>
      </c>
      <c r="L69" t="s">
        <v>70</v>
      </c>
      <c r="M69" s="12" t="s">
        <v>57</v>
      </c>
      <c r="N69">
        <v>5</v>
      </c>
      <c r="O69">
        <f t="shared" ref="O69:O129" si="6">Q69*(T69/100)*(J69-I69)*10000</f>
        <v>100184.01196971796</v>
      </c>
      <c r="P69">
        <f t="shared" ref="P69:P129" si="7">Q69*(T69/100)*10000</f>
        <v>2226.3113771048438</v>
      </c>
      <c r="Q69">
        <f t="shared" ref="Q69:Q129" si="8">IF(K69="Peat",IF(OR(L69="Sandy", L69="Course-sandy"),AU$5,AU$3),IF(K69="Mud",AU$4,AU$2))</f>
        <v>1</v>
      </c>
      <c r="R69" s="8">
        <v>13.355642999999999</v>
      </c>
      <c r="S69" s="9">
        <v>0.68760895446234949</v>
      </c>
      <c r="T69" s="9">
        <v>22.263113771048438</v>
      </c>
      <c r="U69" s="10">
        <v>5.4687826875632508</v>
      </c>
      <c r="V69" s="10">
        <v>-16.550278850562275</v>
      </c>
    </row>
    <row r="70" spans="1:22">
      <c r="A70" t="s">
        <v>105</v>
      </c>
      <c r="B70">
        <v>24.250558000000002</v>
      </c>
      <c r="C70" s="6">
        <v>-110.313225</v>
      </c>
      <c r="D70">
        <v>0.05</v>
      </c>
      <c r="E70" s="7">
        <f t="shared" si="5"/>
        <v>5</v>
      </c>
      <c r="F70" t="s">
        <v>45</v>
      </c>
      <c r="G70">
        <v>1</v>
      </c>
      <c r="H70">
        <v>3</v>
      </c>
      <c r="I70">
        <f t="shared" si="3"/>
        <v>45</v>
      </c>
      <c r="J70">
        <v>54</v>
      </c>
      <c r="K70" t="s">
        <v>52</v>
      </c>
      <c r="L70" t="s">
        <v>48</v>
      </c>
      <c r="M70" s="12" t="s">
        <v>59</v>
      </c>
      <c r="N70">
        <v>5</v>
      </c>
      <c r="O70">
        <f t="shared" si="6"/>
        <v>3089.1737987141178</v>
      </c>
      <c r="P70">
        <f t="shared" si="7"/>
        <v>343.24153319045752</v>
      </c>
      <c r="Q70">
        <f t="shared" si="8"/>
        <v>1.05</v>
      </c>
      <c r="R70" s="8">
        <v>11.400516</v>
      </c>
      <c r="S70" s="9">
        <v>0.30327828805940982</v>
      </c>
      <c r="T70" s="9">
        <v>3.2689669827662615</v>
      </c>
      <c r="U70" s="10">
        <v>4.573391667700637</v>
      </c>
      <c r="V70" s="10">
        <v>-24.380509357495352</v>
      </c>
    </row>
    <row r="71" spans="1:22">
      <c r="A71" t="s">
        <v>105</v>
      </c>
      <c r="B71">
        <v>24.250558000000002</v>
      </c>
      <c r="C71" s="6">
        <v>-110.313225</v>
      </c>
      <c r="D71">
        <v>0.05</v>
      </c>
      <c r="E71" s="7">
        <f t="shared" si="5"/>
        <v>5</v>
      </c>
      <c r="F71" t="s">
        <v>45</v>
      </c>
      <c r="G71">
        <v>1</v>
      </c>
      <c r="H71">
        <v>3</v>
      </c>
      <c r="I71">
        <f t="shared" si="3"/>
        <v>54</v>
      </c>
      <c r="J71">
        <v>61</v>
      </c>
      <c r="K71" t="s">
        <v>47</v>
      </c>
      <c r="L71" t="s">
        <v>109</v>
      </c>
      <c r="M71" s="12" t="s">
        <v>62</v>
      </c>
      <c r="N71">
        <v>5</v>
      </c>
      <c r="O71">
        <f t="shared" si="6"/>
        <v>8050.8419896982232</v>
      </c>
      <c r="P71">
        <f t="shared" si="7"/>
        <v>1150.1202842426035</v>
      </c>
      <c r="Q71">
        <f t="shared" si="8"/>
        <v>1.34</v>
      </c>
      <c r="R71" s="8">
        <v>16.547051</v>
      </c>
      <c r="S71" s="9">
        <v>0.22528474001496279</v>
      </c>
      <c r="T71" s="9">
        <v>8.5829871958403228</v>
      </c>
      <c r="U71" s="10">
        <v>5.7599291498864176</v>
      </c>
      <c r="V71" s="10">
        <v>-16.046677516464083</v>
      </c>
    </row>
    <row r="72" spans="1:22">
      <c r="A72" t="s">
        <v>105</v>
      </c>
      <c r="B72">
        <v>24.250558000000002</v>
      </c>
      <c r="C72" s="6">
        <v>-110.313225</v>
      </c>
      <c r="D72">
        <v>0.05</v>
      </c>
      <c r="E72" s="7">
        <f t="shared" si="5"/>
        <v>5</v>
      </c>
      <c r="F72" t="s">
        <v>45</v>
      </c>
      <c r="G72">
        <v>1</v>
      </c>
      <c r="H72">
        <v>4</v>
      </c>
      <c r="I72">
        <v>0</v>
      </c>
      <c r="J72">
        <v>51</v>
      </c>
      <c r="K72" t="s">
        <v>55</v>
      </c>
      <c r="L72" t="s">
        <v>110</v>
      </c>
      <c r="M72" s="12" t="s">
        <v>57</v>
      </c>
      <c r="N72">
        <v>5</v>
      </c>
      <c r="O72">
        <f t="shared" si="6"/>
        <v>43786.834554594512</v>
      </c>
      <c r="P72">
        <f t="shared" si="7"/>
        <v>858.56538342342174</v>
      </c>
      <c r="Q72">
        <f t="shared" si="8"/>
        <v>1</v>
      </c>
      <c r="R72" s="8">
        <v>17.751354000000003</v>
      </c>
      <c r="S72" s="9">
        <v>0.30233510076250131</v>
      </c>
      <c r="T72" s="9">
        <v>8.5856538342342184</v>
      </c>
      <c r="U72" s="10">
        <v>5.2183046616541358</v>
      </c>
      <c r="V72" s="10">
        <v>-21.832381866322031</v>
      </c>
    </row>
    <row r="73" spans="1:22">
      <c r="A73" t="s">
        <v>105</v>
      </c>
      <c r="B73">
        <v>24.250558000000002</v>
      </c>
      <c r="C73" s="6">
        <v>-110.313225</v>
      </c>
      <c r="D73">
        <v>0.05</v>
      </c>
      <c r="E73" s="7">
        <f t="shared" si="5"/>
        <v>5</v>
      </c>
      <c r="F73" t="s">
        <v>45</v>
      </c>
      <c r="G73">
        <v>1</v>
      </c>
      <c r="H73">
        <v>4</v>
      </c>
      <c r="I73">
        <f t="shared" si="3"/>
        <v>51</v>
      </c>
      <c r="J73">
        <v>64</v>
      </c>
      <c r="K73" t="s">
        <v>52</v>
      </c>
      <c r="L73" t="s">
        <v>48</v>
      </c>
      <c r="M73" s="12" t="s">
        <v>59</v>
      </c>
      <c r="N73">
        <v>5</v>
      </c>
      <c r="O73">
        <f t="shared" si="6"/>
        <v>9415.9266444157947</v>
      </c>
      <c r="P73">
        <f t="shared" si="7"/>
        <v>724.30204957044566</v>
      </c>
      <c r="Q73">
        <f t="shared" si="8"/>
        <v>1.05</v>
      </c>
      <c r="R73" s="8">
        <v>15.694155</v>
      </c>
      <c r="S73" s="9">
        <v>0.22454733970745824</v>
      </c>
      <c r="T73" s="9">
        <v>6.8981147578137687</v>
      </c>
      <c r="U73" s="10">
        <v>5.9405678803395165</v>
      </c>
      <c r="V73" s="10">
        <v>-21.26209333626629</v>
      </c>
    </row>
    <row r="74" spans="1:22">
      <c r="A74" t="s">
        <v>105</v>
      </c>
      <c r="B74">
        <v>24.250558000000002</v>
      </c>
      <c r="C74" s="6">
        <v>-110.313225</v>
      </c>
      <c r="D74">
        <v>0.05</v>
      </c>
      <c r="E74" s="7">
        <f t="shared" si="5"/>
        <v>5</v>
      </c>
      <c r="F74" t="s">
        <v>45</v>
      </c>
      <c r="G74">
        <v>1</v>
      </c>
      <c r="H74">
        <v>4</v>
      </c>
      <c r="I74">
        <f t="shared" si="3"/>
        <v>64</v>
      </c>
      <c r="J74">
        <v>66</v>
      </c>
      <c r="K74" t="s">
        <v>55</v>
      </c>
      <c r="L74" t="s">
        <v>53</v>
      </c>
      <c r="M74" s="12" t="s">
        <v>62</v>
      </c>
      <c r="N74">
        <v>2</v>
      </c>
      <c r="O74">
        <f t="shared" si="6"/>
        <v>1324.0129833095505</v>
      </c>
      <c r="P74">
        <f t="shared" si="7"/>
        <v>662.00649165477523</v>
      </c>
      <c r="Q74">
        <f t="shared" si="8"/>
        <v>1</v>
      </c>
      <c r="R74" s="8">
        <v>5.5264159999999993</v>
      </c>
      <c r="S74" s="9">
        <v>0.14527437963620168</v>
      </c>
      <c r="T74" s="9">
        <v>6.6200649165477525</v>
      </c>
      <c r="U74" s="10">
        <v>6.8871109512843223</v>
      </c>
      <c r="V74" s="10">
        <v>-11.347103340555003</v>
      </c>
    </row>
    <row r="75" spans="1:22">
      <c r="A75" t="s">
        <v>105</v>
      </c>
      <c r="B75">
        <v>24.250558000000002</v>
      </c>
      <c r="C75" s="6">
        <v>-110.313225</v>
      </c>
      <c r="D75">
        <v>0.05</v>
      </c>
      <c r="E75" s="7">
        <f t="shared" si="5"/>
        <v>5</v>
      </c>
      <c r="F75" t="s">
        <v>54</v>
      </c>
      <c r="G75">
        <v>1</v>
      </c>
      <c r="H75">
        <v>1</v>
      </c>
      <c r="I75">
        <v>0</v>
      </c>
      <c r="J75">
        <v>4</v>
      </c>
      <c r="K75" t="s">
        <v>55</v>
      </c>
      <c r="L75" t="s">
        <v>111</v>
      </c>
      <c r="M75" s="12" t="s">
        <v>57</v>
      </c>
      <c r="N75">
        <v>4</v>
      </c>
      <c r="O75">
        <f t="shared" si="6"/>
        <v>5413.0609900266054</v>
      </c>
      <c r="P75">
        <f t="shared" si="7"/>
        <v>1353.2652475066513</v>
      </c>
      <c r="Q75">
        <f t="shared" si="8"/>
        <v>1</v>
      </c>
      <c r="R75" s="8">
        <v>7.4463809999999997</v>
      </c>
      <c r="S75" s="9">
        <v>0.3716673743491184</v>
      </c>
      <c r="T75" s="9">
        <v>13.532652475066515</v>
      </c>
      <c r="U75" s="10">
        <v>5.4856642748926729</v>
      </c>
      <c r="V75" s="10">
        <v>-19.052184023150822</v>
      </c>
    </row>
    <row r="76" spans="1:22">
      <c r="A76" t="s">
        <v>105</v>
      </c>
      <c r="B76">
        <v>24.250558000000002</v>
      </c>
      <c r="C76" s="6">
        <v>-110.313225</v>
      </c>
      <c r="D76">
        <v>0.05</v>
      </c>
      <c r="E76" s="7">
        <f t="shared" si="5"/>
        <v>5</v>
      </c>
      <c r="F76" t="s">
        <v>54</v>
      </c>
      <c r="G76">
        <v>1</v>
      </c>
      <c r="H76">
        <v>1</v>
      </c>
      <c r="I76">
        <v>4</v>
      </c>
      <c r="J76">
        <v>41</v>
      </c>
      <c r="K76" t="s">
        <v>52</v>
      </c>
      <c r="L76" t="s">
        <v>112</v>
      </c>
      <c r="M76" s="12" t="s">
        <v>59</v>
      </c>
      <c r="N76">
        <v>5</v>
      </c>
      <c r="O76">
        <f t="shared" si="6"/>
        <v>81887.251860791046</v>
      </c>
      <c r="P76">
        <f t="shared" si="7"/>
        <v>2213.1689692105688</v>
      </c>
      <c r="Q76">
        <f t="shared" si="8"/>
        <v>1.05</v>
      </c>
      <c r="R76" s="8">
        <v>12.306301999999999</v>
      </c>
      <c r="S76" s="9">
        <v>0.66379612436510393</v>
      </c>
      <c r="T76" s="9">
        <v>21.077799706767319</v>
      </c>
      <c r="U76" s="10">
        <v>4.8977301204819277</v>
      </c>
      <c r="V76" s="10">
        <v>-24.729830540099272</v>
      </c>
    </row>
    <row r="77" spans="1:22">
      <c r="A77" t="s">
        <v>105</v>
      </c>
      <c r="B77">
        <v>24.250558000000002</v>
      </c>
      <c r="C77" s="6">
        <v>-110.313225</v>
      </c>
      <c r="D77">
        <v>0.05</v>
      </c>
      <c r="E77" s="7">
        <f t="shared" si="5"/>
        <v>5</v>
      </c>
      <c r="F77" t="s">
        <v>54</v>
      </c>
      <c r="G77">
        <v>1</v>
      </c>
      <c r="H77">
        <v>1</v>
      </c>
      <c r="I77">
        <f t="shared" ref="I77:I127" si="9">J76</f>
        <v>41</v>
      </c>
      <c r="J77">
        <v>50</v>
      </c>
      <c r="K77" t="s">
        <v>52</v>
      </c>
      <c r="L77" t="s">
        <v>113</v>
      </c>
      <c r="M77" s="12" t="s">
        <v>114</v>
      </c>
      <c r="N77">
        <v>5</v>
      </c>
      <c r="O77">
        <f t="shared" si="6"/>
        <v>8602.7848018237946</v>
      </c>
      <c r="P77">
        <f t="shared" si="7"/>
        <v>955.86497798042171</v>
      </c>
      <c r="Q77">
        <f t="shared" si="8"/>
        <v>1.05</v>
      </c>
      <c r="R77" s="8">
        <v>13.036581</v>
      </c>
      <c r="S77" s="9">
        <v>0.35519241920491396</v>
      </c>
      <c r="T77" s="9">
        <v>9.1034759807659196</v>
      </c>
      <c r="U77" s="10">
        <v>5.5054305728491171</v>
      </c>
      <c r="V77" s="10">
        <v>-23.841287320965627</v>
      </c>
    </row>
    <row r="78" spans="1:22">
      <c r="A78" t="s">
        <v>105</v>
      </c>
      <c r="B78">
        <v>24.250558000000002</v>
      </c>
      <c r="C78" s="6">
        <v>-110.313225</v>
      </c>
      <c r="D78">
        <v>0.05</v>
      </c>
      <c r="E78" s="7">
        <f t="shared" si="5"/>
        <v>5</v>
      </c>
      <c r="F78" t="s">
        <v>54</v>
      </c>
      <c r="G78">
        <v>1</v>
      </c>
      <c r="H78">
        <v>1</v>
      </c>
      <c r="I78">
        <f t="shared" si="9"/>
        <v>50</v>
      </c>
      <c r="J78">
        <v>78</v>
      </c>
      <c r="K78" t="s">
        <v>47</v>
      </c>
      <c r="L78" t="s">
        <v>109</v>
      </c>
      <c r="M78" s="12" t="s">
        <v>62</v>
      </c>
      <c r="N78">
        <v>5</v>
      </c>
      <c r="O78">
        <f t="shared" si="6"/>
        <v>30928.152168311219</v>
      </c>
      <c r="P78">
        <f t="shared" si="7"/>
        <v>1104.576863153972</v>
      </c>
      <c r="Q78">
        <f t="shared" si="8"/>
        <v>1.34</v>
      </c>
      <c r="R78" s="8">
        <v>34.212647000000004</v>
      </c>
      <c r="S78" s="9">
        <v>0.16574766457098863</v>
      </c>
      <c r="T78" s="9">
        <v>8.2431109190594931</v>
      </c>
      <c r="U78" s="10">
        <v>7.1552985585411433</v>
      </c>
      <c r="V78" s="10">
        <v>-10.145720495895672</v>
      </c>
    </row>
    <row r="79" spans="1:22">
      <c r="A79" t="s">
        <v>105</v>
      </c>
      <c r="B79">
        <v>24.250558000000002</v>
      </c>
      <c r="C79" s="6">
        <v>-110.313225</v>
      </c>
      <c r="D79">
        <v>0.05</v>
      </c>
      <c r="E79" s="7">
        <f t="shared" si="5"/>
        <v>5</v>
      </c>
      <c r="F79" t="s">
        <v>54</v>
      </c>
      <c r="G79">
        <v>1</v>
      </c>
      <c r="H79">
        <v>2</v>
      </c>
      <c r="I79">
        <v>0</v>
      </c>
      <c r="J79">
        <v>8</v>
      </c>
      <c r="K79" t="s">
        <v>55</v>
      </c>
      <c r="L79" t="s">
        <v>115</v>
      </c>
      <c r="M79" s="12" t="s">
        <v>57</v>
      </c>
      <c r="N79">
        <v>5</v>
      </c>
      <c r="O79">
        <f t="shared" si="6"/>
        <v>9124.3588353694286</v>
      </c>
      <c r="P79">
        <f t="shared" si="7"/>
        <v>1140.5448544211786</v>
      </c>
      <c r="Q79">
        <f t="shared" si="8"/>
        <v>1</v>
      </c>
      <c r="R79" s="8">
        <v>18.126132999999999</v>
      </c>
      <c r="S79" s="9">
        <v>0.41133361335821378</v>
      </c>
      <c r="T79" s="9">
        <v>11.405448544211787</v>
      </c>
      <c r="U79" s="10">
        <v>6.0292282258389829</v>
      </c>
      <c r="V79" s="10">
        <v>-18.680702383013827</v>
      </c>
    </row>
    <row r="80" spans="1:22">
      <c r="A80" t="s">
        <v>105</v>
      </c>
      <c r="B80">
        <v>24.250558000000002</v>
      </c>
      <c r="C80" s="6">
        <v>-110.313225</v>
      </c>
      <c r="D80">
        <v>0.05</v>
      </c>
      <c r="E80" s="7">
        <f t="shared" si="5"/>
        <v>5</v>
      </c>
      <c r="F80" t="s">
        <v>54</v>
      </c>
      <c r="G80">
        <v>1</v>
      </c>
      <c r="H80">
        <v>2</v>
      </c>
      <c r="I80">
        <f t="shared" si="9"/>
        <v>8</v>
      </c>
      <c r="J80">
        <v>36</v>
      </c>
      <c r="K80" t="s">
        <v>52</v>
      </c>
      <c r="M80" s="12" t="s">
        <v>59</v>
      </c>
      <c r="N80">
        <v>5</v>
      </c>
      <c r="O80">
        <f t="shared" si="6"/>
        <v>55633.968947552137</v>
      </c>
      <c r="P80">
        <f t="shared" si="7"/>
        <v>1986.9274624125762</v>
      </c>
      <c r="Q80">
        <f t="shared" si="8"/>
        <v>1.05</v>
      </c>
      <c r="R80" s="8">
        <v>10.10521</v>
      </c>
      <c r="S80" s="9">
        <v>0.58692735385897687</v>
      </c>
      <c r="T80" s="9">
        <v>18.923118689643584</v>
      </c>
      <c r="U80" s="10">
        <v>3.3994559794948924</v>
      </c>
      <c r="V80" s="10">
        <v>-23.766287161794484</v>
      </c>
    </row>
    <row r="81" spans="1:29">
      <c r="A81" t="s">
        <v>105</v>
      </c>
      <c r="B81">
        <v>24.250558000000002</v>
      </c>
      <c r="C81" s="6">
        <v>-110.313225</v>
      </c>
      <c r="D81">
        <v>0.05</v>
      </c>
      <c r="E81" s="7">
        <f t="shared" si="5"/>
        <v>5</v>
      </c>
      <c r="F81" t="s">
        <v>54</v>
      </c>
      <c r="G81">
        <v>1</v>
      </c>
      <c r="H81">
        <v>2</v>
      </c>
      <c r="I81">
        <f t="shared" si="9"/>
        <v>36</v>
      </c>
      <c r="J81">
        <v>79</v>
      </c>
      <c r="K81" t="s">
        <v>52</v>
      </c>
      <c r="L81" t="s">
        <v>116</v>
      </c>
      <c r="M81" s="12" t="s">
        <v>114</v>
      </c>
      <c r="N81">
        <v>5</v>
      </c>
      <c r="O81">
        <f t="shared" si="6"/>
        <v>51795.159449514045</v>
      </c>
      <c r="P81">
        <f t="shared" si="7"/>
        <v>1204.5385918491638</v>
      </c>
      <c r="Q81">
        <f t="shared" si="8"/>
        <v>1.2</v>
      </c>
      <c r="R81" s="8">
        <v>15.224888</v>
      </c>
      <c r="S81" s="9">
        <v>0.22426430643804801</v>
      </c>
      <c r="T81" s="9">
        <v>10.037821598743033</v>
      </c>
      <c r="U81" s="10">
        <v>5.7538019765507169</v>
      </c>
      <c r="V81" s="10">
        <v>-13.680517499895888</v>
      </c>
    </row>
    <row r="82" spans="1:29">
      <c r="A82" t="s">
        <v>105</v>
      </c>
      <c r="B82">
        <v>24.250558000000002</v>
      </c>
      <c r="C82" s="6">
        <v>-110.313225</v>
      </c>
      <c r="D82">
        <v>0.05</v>
      </c>
      <c r="E82" s="7">
        <f t="shared" si="5"/>
        <v>5</v>
      </c>
      <c r="F82" t="s">
        <v>54</v>
      </c>
      <c r="G82">
        <v>1</v>
      </c>
      <c r="H82">
        <v>2</v>
      </c>
      <c r="I82">
        <f t="shared" si="9"/>
        <v>79</v>
      </c>
      <c r="J82">
        <v>81</v>
      </c>
      <c r="K82" t="s">
        <v>47</v>
      </c>
      <c r="L82" t="s">
        <v>48</v>
      </c>
      <c r="M82" s="12" t="s">
        <v>62</v>
      </c>
      <c r="N82">
        <v>2</v>
      </c>
      <c r="O82">
        <f t="shared" si="6"/>
        <v>1784.7837688311818</v>
      </c>
      <c r="P82">
        <f t="shared" si="7"/>
        <v>892.39188441559088</v>
      </c>
      <c r="Q82">
        <f t="shared" si="8"/>
        <v>1.34</v>
      </c>
      <c r="R82" s="8">
        <v>16.681332000000001</v>
      </c>
      <c r="S82" s="9">
        <v>8.3678827283820867E-2</v>
      </c>
      <c r="T82" s="9">
        <v>6.6596409284745581</v>
      </c>
      <c r="U82" s="10">
        <v>7.6715412776337857</v>
      </c>
      <c r="V82" s="10">
        <v>-5.8833184182133813</v>
      </c>
    </row>
    <row r="83" spans="1:29">
      <c r="A83" t="s">
        <v>105</v>
      </c>
      <c r="B83">
        <v>24.250558000000002</v>
      </c>
      <c r="C83" s="6">
        <v>-110.313225</v>
      </c>
      <c r="D83">
        <v>0.05</v>
      </c>
      <c r="E83" s="7">
        <f t="shared" si="5"/>
        <v>5</v>
      </c>
      <c r="F83" t="s">
        <v>54</v>
      </c>
      <c r="G83">
        <v>1</v>
      </c>
      <c r="H83">
        <v>3</v>
      </c>
      <c r="I83">
        <v>0</v>
      </c>
      <c r="J83">
        <v>13</v>
      </c>
      <c r="K83" t="s">
        <v>55</v>
      </c>
      <c r="L83" t="s">
        <v>115</v>
      </c>
      <c r="M83" s="12" t="s">
        <v>57</v>
      </c>
      <c r="N83">
        <v>5</v>
      </c>
      <c r="O83">
        <f t="shared" si="6"/>
        <v>14135.239511688078</v>
      </c>
      <c r="P83">
        <f t="shared" si="7"/>
        <v>1087.3261162836984</v>
      </c>
      <c r="Q83">
        <f t="shared" si="8"/>
        <v>1</v>
      </c>
      <c r="R83" s="8">
        <v>17.581224000000002</v>
      </c>
      <c r="S83" s="9">
        <v>0.41167469439565979</v>
      </c>
      <c r="T83" s="9">
        <v>10.873261162836984</v>
      </c>
      <c r="U83" s="10">
        <v>5.5412932838060653</v>
      </c>
      <c r="V83" s="10">
        <v>-22.197769824379947</v>
      </c>
    </row>
    <row r="84" spans="1:29">
      <c r="A84" t="s">
        <v>105</v>
      </c>
      <c r="B84">
        <v>24.250558000000002</v>
      </c>
      <c r="C84" s="6">
        <v>-110.313225</v>
      </c>
      <c r="D84">
        <v>0.05</v>
      </c>
      <c r="E84" s="7">
        <f t="shared" si="5"/>
        <v>5</v>
      </c>
      <c r="F84" t="s">
        <v>54</v>
      </c>
      <c r="G84">
        <v>1</v>
      </c>
      <c r="H84">
        <v>3</v>
      </c>
      <c r="I84">
        <f t="shared" si="9"/>
        <v>13</v>
      </c>
      <c r="J84">
        <v>22</v>
      </c>
      <c r="K84" t="s">
        <v>52</v>
      </c>
      <c r="M84" s="12" t="s">
        <v>59</v>
      </c>
      <c r="N84">
        <v>5</v>
      </c>
      <c r="O84">
        <f t="shared" si="6"/>
        <v>14363.201446939313</v>
      </c>
      <c r="P84">
        <f t="shared" si="7"/>
        <v>1595.9112718821459</v>
      </c>
      <c r="Q84">
        <f t="shared" si="8"/>
        <v>1.05</v>
      </c>
      <c r="R84" s="8">
        <v>12.355452</v>
      </c>
      <c r="S84" s="9">
        <v>0.54491416950522731</v>
      </c>
      <c r="T84" s="9">
        <v>15.19915497030615</v>
      </c>
      <c r="U84" s="10">
        <v>4.4197668242769295</v>
      </c>
      <c r="V84" s="10">
        <v>-23.806404826607032</v>
      </c>
    </row>
    <row r="85" spans="1:29">
      <c r="A85" t="s">
        <v>105</v>
      </c>
      <c r="B85">
        <v>24.250558000000002</v>
      </c>
      <c r="C85" s="6">
        <v>-110.313225</v>
      </c>
      <c r="D85">
        <v>0.05</v>
      </c>
      <c r="E85" s="7">
        <f t="shared" si="5"/>
        <v>5</v>
      </c>
      <c r="F85" t="s">
        <v>54</v>
      </c>
      <c r="G85">
        <v>1</v>
      </c>
      <c r="H85">
        <v>3</v>
      </c>
      <c r="I85">
        <v>22</v>
      </c>
      <c r="J85">
        <v>61</v>
      </c>
      <c r="K85" t="s">
        <v>47</v>
      </c>
      <c r="L85" t="s">
        <v>117</v>
      </c>
      <c r="M85" s="12" t="s">
        <v>62</v>
      </c>
      <c r="N85">
        <v>5</v>
      </c>
      <c r="O85">
        <f t="shared" si="6"/>
        <v>51308.327781151449</v>
      </c>
      <c r="P85">
        <f t="shared" si="7"/>
        <v>1315.5981482346524</v>
      </c>
      <c r="Q85">
        <f t="shared" si="8"/>
        <v>1.34</v>
      </c>
      <c r="R85" s="8">
        <v>24.473597999999999</v>
      </c>
      <c r="S85" s="9">
        <v>0.14942424306859017</v>
      </c>
      <c r="T85" s="9">
        <v>9.8178966286168077</v>
      </c>
      <c r="U85" s="10">
        <v>6.5972485909070784</v>
      </c>
      <c r="V85" s="10">
        <v>-8.6272114147631562</v>
      </c>
    </row>
    <row r="86" spans="1:29">
      <c r="A86" t="s">
        <v>105</v>
      </c>
      <c r="B86">
        <v>24.250558000000002</v>
      </c>
      <c r="C86" s="6">
        <v>-110.313225</v>
      </c>
      <c r="D86">
        <v>0.05</v>
      </c>
      <c r="E86" s="7">
        <f t="shared" si="5"/>
        <v>5</v>
      </c>
      <c r="F86" t="s">
        <v>54</v>
      </c>
      <c r="G86">
        <v>1</v>
      </c>
      <c r="H86">
        <v>4</v>
      </c>
      <c r="I86">
        <v>0</v>
      </c>
      <c r="J86">
        <v>9</v>
      </c>
      <c r="K86" t="s">
        <v>55</v>
      </c>
      <c r="L86" t="s">
        <v>115</v>
      </c>
      <c r="M86" s="12" t="s">
        <v>57</v>
      </c>
      <c r="N86">
        <v>5</v>
      </c>
      <c r="O86">
        <f t="shared" si="6"/>
        <v>7111.2976430126037</v>
      </c>
      <c r="P86">
        <f t="shared" si="7"/>
        <v>790.14418255695603</v>
      </c>
      <c r="Q86">
        <f t="shared" si="8"/>
        <v>1</v>
      </c>
      <c r="R86" s="8">
        <v>21.315342000000001</v>
      </c>
      <c r="S86" s="9">
        <v>0.22498252704657445</v>
      </c>
      <c r="T86" s="9">
        <v>7.9014418255695604</v>
      </c>
      <c r="U86" s="10">
        <v>5.3212523496734478</v>
      </c>
      <c r="V86" s="10">
        <v>-16.84681638891125</v>
      </c>
    </row>
    <row r="87" spans="1:29">
      <c r="A87" t="s">
        <v>105</v>
      </c>
      <c r="B87">
        <v>24.250558000000002</v>
      </c>
      <c r="C87" s="6">
        <v>-110.313225</v>
      </c>
      <c r="D87">
        <v>0.05</v>
      </c>
      <c r="E87" s="7">
        <f t="shared" si="5"/>
        <v>5</v>
      </c>
      <c r="F87" t="s">
        <v>54</v>
      </c>
      <c r="G87">
        <v>1</v>
      </c>
      <c r="H87">
        <v>4</v>
      </c>
      <c r="I87">
        <f>J86</f>
        <v>9</v>
      </c>
      <c r="J87">
        <v>35</v>
      </c>
      <c r="K87" t="s">
        <v>52</v>
      </c>
      <c r="M87" s="12" t="s">
        <v>59</v>
      </c>
      <c r="N87">
        <v>5</v>
      </c>
      <c r="O87">
        <f t="shared" si="6"/>
        <v>48464.377614649929</v>
      </c>
      <c r="P87">
        <f t="shared" si="7"/>
        <v>1864.0145236403821</v>
      </c>
      <c r="Q87">
        <f t="shared" si="8"/>
        <v>1.05</v>
      </c>
      <c r="R87" s="8">
        <v>11.106679999999999</v>
      </c>
      <c r="S87" s="9">
        <v>0.52100788183454361</v>
      </c>
      <c r="T87" s="9">
        <v>17.752519272765543</v>
      </c>
      <c r="U87" s="10">
        <v>4.0011588287645354</v>
      </c>
      <c r="V87" s="10">
        <v>-24.174663314640476</v>
      </c>
    </row>
    <row r="88" spans="1:29">
      <c r="A88" t="s">
        <v>105</v>
      </c>
      <c r="B88">
        <v>24.250558000000002</v>
      </c>
      <c r="C88" s="6">
        <v>-110.313225</v>
      </c>
      <c r="D88">
        <v>0.05</v>
      </c>
      <c r="E88" s="7">
        <f t="shared" si="5"/>
        <v>5</v>
      </c>
      <c r="F88" t="s">
        <v>54</v>
      </c>
      <c r="G88">
        <v>1</v>
      </c>
      <c r="H88">
        <v>4</v>
      </c>
      <c r="I88">
        <f>J87</f>
        <v>35</v>
      </c>
      <c r="J88">
        <v>50</v>
      </c>
      <c r="K88" t="s">
        <v>47</v>
      </c>
      <c r="L88" t="s">
        <v>118</v>
      </c>
      <c r="M88" s="12" t="s">
        <v>62</v>
      </c>
      <c r="N88">
        <v>5</v>
      </c>
      <c r="O88">
        <f t="shared" si="6"/>
        <v>21874.813451997092</v>
      </c>
      <c r="P88">
        <f t="shared" si="7"/>
        <v>1458.3208967998062</v>
      </c>
      <c r="Q88">
        <f t="shared" si="8"/>
        <v>1.34</v>
      </c>
      <c r="R88" s="8">
        <v>22.412656999999999</v>
      </c>
      <c r="S88" s="9">
        <v>0.11601916920803892</v>
      </c>
      <c r="T88" s="9">
        <v>10.882991767162734</v>
      </c>
      <c r="U88" s="10">
        <v>6.6545886511965193</v>
      </c>
      <c r="V88" s="10">
        <v>-7.1907351820324239</v>
      </c>
    </row>
    <row r="89" spans="1:29">
      <c r="A89" t="s">
        <v>119</v>
      </c>
      <c r="B89">
        <v>24.432791999999999</v>
      </c>
      <c r="C89" s="6">
        <v>-110.348331</v>
      </c>
      <c r="D89">
        <v>0.26100000000000001</v>
      </c>
      <c r="E89" s="7">
        <f t="shared" si="5"/>
        <v>26.1</v>
      </c>
      <c r="F89" t="s">
        <v>45</v>
      </c>
      <c r="G89">
        <v>1</v>
      </c>
      <c r="H89">
        <v>0</v>
      </c>
      <c r="I89">
        <v>0</v>
      </c>
      <c r="J89">
        <v>10</v>
      </c>
      <c r="K89" t="s">
        <v>47</v>
      </c>
      <c r="M89" s="12" t="s">
        <v>49</v>
      </c>
      <c r="N89">
        <v>5</v>
      </c>
      <c r="Q89">
        <f t="shared" si="8"/>
        <v>1.34</v>
      </c>
      <c r="R89" s="8"/>
      <c r="S89" s="9"/>
      <c r="T89" s="9"/>
      <c r="U89" s="10"/>
      <c r="V89" s="10"/>
    </row>
    <row r="90" spans="1:29">
      <c r="A90" t="s">
        <v>119</v>
      </c>
      <c r="B90">
        <v>24.432791999999999</v>
      </c>
      <c r="C90" s="6">
        <v>-110.348331</v>
      </c>
      <c r="D90">
        <v>0.26100000000000001</v>
      </c>
      <c r="E90" s="7">
        <f t="shared" si="5"/>
        <v>26.1</v>
      </c>
      <c r="F90" t="s">
        <v>54</v>
      </c>
      <c r="G90">
        <v>1</v>
      </c>
      <c r="H90">
        <v>1</v>
      </c>
      <c r="I90">
        <v>0</v>
      </c>
      <c r="J90">
        <v>12</v>
      </c>
      <c r="K90" t="s">
        <v>55</v>
      </c>
      <c r="M90" s="12" t="s">
        <v>49</v>
      </c>
      <c r="N90">
        <v>5</v>
      </c>
      <c r="Q90">
        <f t="shared" si="8"/>
        <v>1</v>
      </c>
      <c r="R90" s="8"/>
      <c r="S90" s="9"/>
      <c r="T90" s="9"/>
      <c r="U90" s="10"/>
      <c r="V90" s="10"/>
    </row>
    <row r="91" spans="1:29">
      <c r="A91" t="s">
        <v>119</v>
      </c>
      <c r="B91">
        <v>24.432791999999999</v>
      </c>
      <c r="C91" s="6">
        <v>-110.348331</v>
      </c>
      <c r="D91">
        <v>0.26100000000000001</v>
      </c>
      <c r="E91" s="7">
        <f t="shared" si="5"/>
        <v>26.1</v>
      </c>
      <c r="F91" t="s">
        <v>54</v>
      </c>
      <c r="G91">
        <v>1</v>
      </c>
      <c r="H91">
        <v>1</v>
      </c>
      <c r="I91">
        <f t="shared" si="9"/>
        <v>12</v>
      </c>
      <c r="J91">
        <v>50</v>
      </c>
      <c r="K91" t="s">
        <v>51</v>
      </c>
      <c r="L91" t="s">
        <v>120</v>
      </c>
      <c r="M91" s="12" t="s">
        <v>57</v>
      </c>
      <c r="N91">
        <v>5</v>
      </c>
      <c r="O91">
        <f t="shared" si="6"/>
        <v>27916.7387871229</v>
      </c>
      <c r="P91">
        <f t="shared" si="7"/>
        <v>734.65102071376043</v>
      </c>
      <c r="Q91">
        <f t="shared" si="8"/>
        <v>1.34</v>
      </c>
      <c r="R91" s="13">
        <v>28.899636000000001</v>
      </c>
      <c r="S91" s="14">
        <v>0.15098148405958511</v>
      </c>
      <c r="T91" s="14">
        <v>5.4824703038340337</v>
      </c>
      <c r="U91" s="15">
        <v>7.5702016555860396</v>
      </c>
      <c r="V91" s="15">
        <v>-10.84272820020475</v>
      </c>
      <c r="W91" s="16"/>
    </row>
    <row r="92" spans="1:29">
      <c r="A92" t="s">
        <v>119</v>
      </c>
      <c r="B92">
        <v>24.432791999999999</v>
      </c>
      <c r="C92" s="6">
        <v>-110.348331</v>
      </c>
      <c r="D92">
        <v>0.26100000000000001</v>
      </c>
      <c r="E92" s="7">
        <f t="shared" si="5"/>
        <v>26.1</v>
      </c>
      <c r="F92" t="s">
        <v>54</v>
      </c>
      <c r="G92">
        <v>1</v>
      </c>
      <c r="H92">
        <v>1</v>
      </c>
      <c r="I92">
        <v>50</v>
      </c>
      <c r="J92">
        <v>91</v>
      </c>
      <c r="K92" t="s">
        <v>52</v>
      </c>
      <c r="L92" t="s">
        <v>121</v>
      </c>
      <c r="M92" s="12" t="s">
        <v>59</v>
      </c>
      <c r="N92">
        <v>5</v>
      </c>
      <c r="O92">
        <f t="shared" si="6"/>
        <v>46917.572532177524</v>
      </c>
      <c r="P92">
        <f t="shared" si="7"/>
        <v>1144.3310373701836</v>
      </c>
      <c r="Q92">
        <f t="shared" si="8"/>
        <v>1.05</v>
      </c>
      <c r="R92" s="13">
        <v>16.237496</v>
      </c>
      <c r="S92" s="14">
        <v>0.32641722798564332</v>
      </c>
      <c r="T92" s="14">
        <v>10.898390832096986</v>
      </c>
      <c r="U92" s="15">
        <v>5.707035326893747</v>
      </c>
      <c r="V92" s="15">
        <v>-25.08786372200489</v>
      </c>
      <c r="W92" s="16"/>
    </row>
    <row r="93" spans="1:29">
      <c r="A93" t="s">
        <v>119</v>
      </c>
      <c r="B93">
        <v>24.432791999999999</v>
      </c>
      <c r="C93" s="6">
        <v>-110.348331</v>
      </c>
      <c r="D93">
        <v>0.26100000000000001</v>
      </c>
      <c r="E93" s="7">
        <f t="shared" si="5"/>
        <v>26.1</v>
      </c>
      <c r="F93" t="s">
        <v>54</v>
      </c>
      <c r="G93">
        <v>1</v>
      </c>
      <c r="H93">
        <v>1</v>
      </c>
      <c r="I93">
        <f t="shared" si="9"/>
        <v>91</v>
      </c>
      <c r="J93">
        <v>123</v>
      </c>
      <c r="K93" t="s">
        <v>52</v>
      </c>
      <c r="L93" t="s">
        <v>48</v>
      </c>
      <c r="M93" s="12" t="s">
        <v>114</v>
      </c>
      <c r="N93">
        <v>5</v>
      </c>
      <c r="O93">
        <f t="shared" si="6"/>
        <v>24764.749799336765</v>
      </c>
      <c r="P93">
        <f t="shared" si="7"/>
        <v>773.89843122927391</v>
      </c>
      <c r="Q93">
        <f t="shared" si="8"/>
        <v>1.05</v>
      </c>
      <c r="R93" s="13">
        <v>19.703623999999998</v>
      </c>
      <c r="S93" s="14">
        <v>0.27569564035167227</v>
      </c>
      <c r="T93" s="14">
        <v>7.3704612498026085</v>
      </c>
      <c r="U93" s="15">
        <v>6.6541918129710638</v>
      </c>
      <c r="V93" s="15">
        <v>-22.828583650686205</v>
      </c>
      <c r="W93" s="16"/>
    </row>
    <row r="94" spans="1:29">
      <c r="A94" t="s">
        <v>119</v>
      </c>
      <c r="B94">
        <v>24.432791999999999</v>
      </c>
      <c r="C94" s="6">
        <v>-110.348331</v>
      </c>
      <c r="D94">
        <v>0.26100000000000001</v>
      </c>
      <c r="E94" s="7">
        <f t="shared" si="5"/>
        <v>26.1</v>
      </c>
      <c r="F94" t="s">
        <v>54</v>
      </c>
      <c r="G94">
        <v>1</v>
      </c>
      <c r="H94">
        <v>1</v>
      </c>
      <c r="I94">
        <f t="shared" si="9"/>
        <v>123</v>
      </c>
      <c r="J94">
        <v>126</v>
      </c>
      <c r="K94" t="s">
        <v>47</v>
      </c>
      <c r="L94" t="s">
        <v>63</v>
      </c>
      <c r="M94" s="12" t="s">
        <v>62</v>
      </c>
      <c r="N94">
        <v>3</v>
      </c>
      <c r="O94">
        <f t="shared" si="6"/>
        <v>3736.1589441486353</v>
      </c>
      <c r="P94">
        <f t="shared" si="7"/>
        <v>1245.3863147162117</v>
      </c>
      <c r="Q94">
        <f t="shared" si="8"/>
        <v>1.34</v>
      </c>
      <c r="R94" s="13">
        <v>12.626486</v>
      </c>
      <c r="S94" s="14">
        <v>0.22837162837162833</v>
      </c>
      <c r="T94" s="14">
        <v>9.293927721762774</v>
      </c>
      <c r="U94" s="15">
        <v>6.4938240131952716</v>
      </c>
      <c r="V94" s="15">
        <v>-18.167983953499089</v>
      </c>
      <c r="W94" s="16"/>
    </row>
    <row r="95" spans="1:29">
      <c r="A95" t="s">
        <v>119</v>
      </c>
      <c r="B95">
        <v>24.432791999999999</v>
      </c>
      <c r="C95" s="6">
        <v>-110.348331</v>
      </c>
      <c r="D95">
        <v>0.26100000000000001</v>
      </c>
      <c r="E95" s="7">
        <f t="shared" si="5"/>
        <v>26.1</v>
      </c>
      <c r="F95" t="s">
        <v>54</v>
      </c>
      <c r="G95">
        <v>1</v>
      </c>
      <c r="H95">
        <v>2</v>
      </c>
      <c r="I95">
        <v>0</v>
      </c>
      <c r="J95">
        <v>53</v>
      </c>
      <c r="K95" t="s">
        <v>51</v>
      </c>
      <c r="L95" t="s">
        <v>122</v>
      </c>
      <c r="M95" s="12" t="s">
        <v>123</v>
      </c>
      <c r="N95">
        <v>5</v>
      </c>
      <c r="O95">
        <f>Q95*(AVERAGE(T95,Z95)/100)*(J95-I95)*10000</f>
        <v>35331.596960662137</v>
      </c>
      <c r="P95">
        <f t="shared" si="7"/>
        <v>913.31686605184325</v>
      </c>
      <c r="Q95">
        <f t="shared" si="8"/>
        <v>1.34</v>
      </c>
      <c r="R95" s="13">
        <v>24.000536</v>
      </c>
      <c r="S95" s="14">
        <v>0.10649129153961447</v>
      </c>
      <c r="T95" s="14">
        <v>6.8157975078495765</v>
      </c>
      <c r="U95" s="15">
        <v>9.2310689631559839</v>
      </c>
      <c r="V95" s="15">
        <v>-11.705700275931109</v>
      </c>
      <c r="W95" s="16" t="s">
        <v>124</v>
      </c>
      <c r="X95" s="13">
        <v>23.390124</v>
      </c>
      <c r="Y95" s="14">
        <v>0.10098803435777766</v>
      </c>
      <c r="Z95" s="14">
        <v>3.1339622670482377</v>
      </c>
      <c r="AA95" s="15">
        <v>10.449358674413945</v>
      </c>
      <c r="AB95" s="15">
        <v>-9.9645564153682891</v>
      </c>
      <c r="AC95" s="16" t="s">
        <v>125</v>
      </c>
    </row>
    <row r="96" spans="1:29">
      <c r="A96" t="s">
        <v>119</v>
      </c>
      <c r="B96">
        <v>24.432791999999999</v>
      </c>
      <c r="C96" s="6">
        <v>-110.348331</v>
      </c>
      <c r="D96">
        <v>0.26100000000000001</v>
      </c>
      <c r="E96" s="7">
        <f t="shared" si="5"/>
        <v>26.1</v>
      </c>
      <c r="F96" t="s">
        <v>54</v>
      </c>
      <c r="G96">
        <v>1</v>
      </c>
      <c r="H96">
        <v>2</v>
      </c>
      <c r="I96">
        <f t="shared" si="9"/>
        <v>53</v>
      </c>
      <c r="J96">
        <v>93</v>
      </c>
      <c r="K96" t="s">
        <v>52</v>
      </c>
      <c r="M96" s="12" t="s">
        <v>59</v>
      </c>
      <c r="N96">
        <v>5</v>
      </c>
      <c r="O96">
        <f t="shared" si="6"/>
        <v>37768.130310517634</v>
      </c>
      <c r="P96">
        <f t="shared" si="7"/>
        <v>944.20325776294089</v>
      </c>
      <c r="Q96">
        <f t="shared" si="8"/>
        <v>1.05</v>
      </c>
      <c r="R96" s="13">
        <v>23.389759999999999</v>
      </c>
      <c r="S96" s="14">
        <v>0.27124968695216628</v>
      </c>
      <c r="T96" s="14">
        <v>8.9924119786946743</v>
      </c>
      <c r="U96" s="15">
        <v>6.1968544551606355</v>
      </c>
      <c r="V96" s="15">
        <v>-24.183195156407145</v>
      </c>
      <c r="W96" s="16"/>
      <c r="X96" s="8"/>
      <c r="Y96" s="9"/>
      <c r="Z96" s="9"/>
      <c r="AA96" s="10"/>
      <c r="AB96" s="10"/>
    </row>
    <row r="97" spans="1:29">
      <c r="A97" t="s">
        <v>119</v>
      </c>
      <c r="B97">
        <v>24.432791999999999</v>
      </c>
      <c r="C97" s="6">
        <v>-110.348331</v>
      </c>
      <c r="D97">
        <v>0.26100000000000001</v>
      </c>
      <c r="E97" s="7">
        <f t="shared" si="5"/>
        <v>26.1</v>
      </c>
      <c r="F97" t="s">
        <v>54</v>
      </c>
      <c r="G97">
        <v>1</v>
      </c>
      <c r="H97">
        <v>2</v>
      </c>
      <c r="I97">
        <f t="shared" si="9"/>
        <v>93</v>
      </c>
      <c r="J97">
        <v>98</v>
      </c>
      <c r="K97" t="s">
        <v>47</v>
      </c>
      <c r="L97" t="s">
        <v>63</v>
      </c>
      <c r="M97" s="12" t="s">
        <v>49</v>
      </c>
      <c r="N97">
        <v>5</v>
      </c>
      <c r="Q97">
        <f t="shared" si="8"/>
        <v>1.34</v>
      </c>
      <c r="R97" s="8"/>
      <c r="S97" s="9"/>
      <c r="T97" s="9"/>
      <c r="U97" s="10"/>
      <c r="V97" s="10"/>
      <c r="X97" s="8"/>
      <c r="Y97" s="9"/>
      <c r="Z97" s="9"/>
      <c r="AA97" s="10"/>
      <c r="AB97" s="10"/>
    </row>
    <row r="98" spans="1:29">
      <c r="A98" t="s">
        <v>119</v>
      </c>
      <c r="B98">
        <v>24.432791999999999</v>
      </c>
      <c r="C98" s="6">
        <v>-110.348331</v>
      </c>
      <c r="D98">
        <v>0.26100000000000001</v>
      </c>
      <c r="E98" s="7">
        <f t="shared" si="5"/>
        <v>26.1</v>
      </c>
      <c r="F98" t="s">
        <v>54</v>
      </c>
      <c r="G98">
        <v>1</v>
      </c>
      <c r="H98">
        <v>2</v>
      </c>
      <c r="I98">
        <f t="shared" si="9"/>
        <v>98</v>
      </c>
      <c r="J98">
        <v>114</v>
      </c>
      <c r="K98" t="s">
        <v>52</v>
      </c>
      <c r="L98" t="s">
        <v>126</v>
      </c>
      <c r="M98" s="12" t="s">
        <v>62</v>
      </c>
      <c r="N98">
        <v>5</v>
      </c>
      <c r="O98">
        <f t="shared" si="6"/>
        <v>13824.465173005747</v>
      </c>
      <c r="P98">
        <f t="shared" si="7"/>
        <v>864.02907331285917</v>
      </c>
      <c r="Q98">
        <f t="shared" si="8"/>
        <v>1.05</v>
      </c>
      <c r="R98" s="13">
        <v>8.6173969999999986</v>
      </c>
      <c r="S98" s="14">
        <v>0.19024911819287918</v>
      </c>
      <c r="T98" s="14">
        <v>8.2288483172653244</v>
      </c>
      <c r="U98" s="15">
        <v>6.6355407008086251</v>
      </c>
      <c r="V98" s="15">
        <v>-18.865345438481903</v>
      </c>
      <c r="W98" s="16"/>
      <c r="X98" s="8"/>
      <c r="Y98" s="9"/>
      <c r="Z98" s="9"/>
      <c r="AA98" s="10"/>
      <c r="AB98" s="10"/>
    </row>
    <row r="99" spans="1:29">
      <c r="A99" t="s">
        <v>119</v>
      </c>
      <c r="B99">
        <v>24.432791999999999</v>
      </c>
      <c r="C99" s="6">
        <v>-110.348331</v>
      </c>
      <c r="D99">
        <v>0.26100000000000001</v>
      </c>
      <c r="E99" s="7">
        <f t="shared" si="5"/>
        <v>26.1</v>
      </c>
      <c r="F99" t="s">
        <v>54</v>
      </c>
      <c r="G99">
        <v>1</v>
      </c>
      <c r="H99">
        <v>2</v>
      </c>
      <c r="I99">
        <f>J98</f>
        <v>114</v>
      </c>
      <c r="J99">
        <v>127</v>
      </c>
      <c r="K99" t="s">
        <v>47</v>
      </c>
      <c r="L99" t="s">
        <v>48</v>
      </c>
      <c r="M99" s="12" t="s">
        <v>127</v>
      </c>
      <c r="N99">
        <v>5</v>
      </c>
      <c r="O99">
        <f t="shared" si="6"/>
        <v>11901.277955588588</v>
      </c>
      <c r="P99">
        <f t="shared" si="7"/>
        <v>915.48291966066063</v>
      </c>
      <c r="Q99">
        <f t="shared" si="8"/>
        <v>1.34</v>
      </c>
      <c r="R99" s="13">
        <v>20.254956</v>
      </c>
      <c r="S99" s="14">
        <v>0.19279079840223298</v>
      </c>
      <c r="T99" s="14">
        <v>6.8319620870198552</v>
      </c>
      <c r="U99" s="15">
        <v>7.6945513233485077</v>
      </c>
      <c r="V99" s="15">
        <v>-17.5730456726086</v>
      </c>
      <c r="W99" s="16"/>
      <c r="X99" s="8"/>
      <c r="Y99" s="9"/>
      <c r="Z99" s="9"/>
      <c r="AA99" s="10"/>
      <c r="AB99" s="10"/>
    </row>
    <row r="100" spans="1:29">
      <c r="A100" t="s">
        <v>119</v>
      </c>
      <c r="B100">
        <v>24.432791999999999</v>
      </c>
      <c r="C100" s="6">
        <v>-110.348331</v>
      </c>
      <c r="D100">
        <v>0.26100000000000001</v>
      </c>
      <c r="E100" s="7">
        <f t="shared" si="5"/>
        <v>26.1</v>
      </c>
      <c r="F100" t="s">
        <v>54</v>
      </c>
      <c r="G100">
        <v>1</v>
      </c>
      <c r="H100">
        <v>2</v>
      </c>
      <c r="I100">
        <f t="shared" si="9"/>
        <v>127</v>
      </c>
      <c r="J100">
        <v>138</v>
      </c>
      <c r="K100" t="s">
        <v>51</v>
      </c>
      <c r="L100" t="s">
        <v>56</v>
      </c>
      <c r="M100" s="12" t="s">
        <v>128</v>
      </c>
      <c r="N100">
        <v>5</v>
      </c>
      <c r="O100">
        <f t="shared" si="6"/>
        <v>12784.910264063261</v>
      </c>
      <c r="P100">
        <f t="shared" si="7"/>
        <v>1162.2645694602966</v>
      </c>
      <c r="Q100">
        <f t="shared" si="8"/>
        <v>1.34</v>
      </c>
      <c r="R100" s="13">
        <v>27.754086999999998</v>
      </c>
      <c r="S100" s="14">
        <v>0.11364944483397345</v>
      </c>
      <c r="T100" s="14">
        <v>8.6736161900022122</v>
      </c>
      <c r="U100" s="15">
        <v>7.142655562310031</v>
      </c>
      <c r="V100" s="15">
        <v>-9.6067123812238062</v>
      </c>
      <c r="W100" s="16"/>
      <c r="X100" s="8"/>
      <c r="Y100" s="9"/>
      <c r="Z100" s="9"/>
      <c r="AA100" s="10"/>
      <c r="AB100" s="10"/>
    </row>
    <row r="101" spans="1:29">
      <c r="A101" t="s">
        <v>119</v>
      </c>
      <c r="B101">
        <v>24.432791999999999</v>
      </c>
      <c r="C101" s="6">
        <v>-110.348331</v>
      </c>
      <c r="D101">
        <v>0.26100000000000001</v>
      </c>
      <c r="E101" s="7">
        <f t="shared" si="5"/>
        <v>26.1</v>
      </c>
      <c r="F101" t="s">
        <v>54</v>
      </c>
      <c r="G101">
        <v>1</v>
      </c>
      <c r="H101">
        <v>3</v>
      </c>
      <c r="I101">
        <v>0</v>
      </c>
      <c r="J101">
        <v>38</v>
      </c>
      <c r="K101" t="s">
        <v>95</v>
      </c>
      <c r="L101" t="s">
        <v>129</v>
      </c>
      <c r="M101" s="12" t="s">
        <v>57</v>
      </c>
      <c r="N101">
        <v>5</v>
      </c>
      <c r="O101">
        <f t="shared" si="6"/>
        <v>31207.044853910411</v>
      </c>
      <c r="P101">
        <f t="shared" si="7"/>
        <v>821.23802247132653</v>
      </c>
      <c r="Q101">
        <f t="shared" si="8"/>
        <v>1.34</v>
      </c>
      <c r="R101" s="13">
        <v>25.006094000000001</v>
      </c>
      <c r="S101" s="14">
        <v>0.13565213334266454</v>
      </c>
      <c r="T101" s="14">
        <v>6.1286419587412428</v>
      </c>
      <c r="U101" s="15">
        <v>7.482879016004742</v>
      </c>
      <c r="V101" s="15">
        <v>-7.8545977374703169</v>
      </c>
      <c r="W101" s="16"/>
      <c r="X101" s="8"/>
      <c r="Y101" s="9"/>
      <c r="Z101" s="9"/>
      <c r="AA101" s="10"/>
      <c r="AB101" s="10"/>
    </row>
    <row r="102" spans="1:29">
      <c r="A102" t="s">
        <v>119</v>
      </c>
      <c r="B102">
        <v>24.432791999999999</v>
      </c>
      <c r="C102" s="6">
        <v>-110.348331</v>
      </c>
      <c r="D102">
        <v>0.26100000000000001</v>
      </c>
      <c r="E102" s="7">
        <f t="shared" si="5"/>
        <v>26.1</v>
      </c>
      <c r="F102" t="s">
        <v>54</v>
      </c>
      <c r="G102">
        <v>1</v>
      </c>
      <c r="H102">
        <v>3</v>
      </c>
      <c r="I102">
        <f>J101</f>
        <v>38</v>
      </c>
      <c r="J102">
        <v>50</v>
      </c>
      <c r="K102" t="s">
        <v>52</v>
      </c>
      <c r="M102" s="12" t="s">
        <v>59</v>
      </c>
      <c r="N102">
        <v>5</v>
      </c>
      <c r="O102">
        <f t="shared" si="6"/>
        <v>4061.4991864122208</v>
      </c>
      <c r="P102">
        <f t="shared" si="7"/>
        <v>338.45826553435177</v>
      </c>
      <c r="Q102">
        <f t="shared" si="8"/>
        <v>1.05</v>
      </c>
      <c r="R102" s="13">
        <v>24.377303999999999</v>
      </c>
      <c r="S102" s="14">
        <v>0.15135580166255014</v>
      </c>
      <c r="T102" s="14">
        <v>3.2234120527081118</v>
      </c>
      <c r="U102" s="15">
        <v>7.4149093120905158</v>
      </c>
      <c r="V102" s="15">
        <v>-21.007154616821499</v>
      </c>
      <c r="W102" s="16"/>
      <c r="X102" s="8"/>
      <c r="Y102" s="9"/>
      <c r="Z102" s="9"/>
      <c r="AA102" s="10"/>
      <c r="AB102" s="10"/>
    </row>
    <row r="103" spans="1:29">
      <c r="A103" t="s">
        <v>119</v>
      </c>
      <c r="B103">
        <v>24.432791999999999</v>
      </c>
      <c r="C103" s="6">
        <v>-110.348331</v>
      </c>
      <c r="D103">
        <v>0.26100000000000001</v>
      </c>
      <c r="E103" s="7">
        <f t="shared" si="5"/>
        <v>26.1</v>
      </c>
      <c r="F103" t="s">
        <v>54</v>
      </c>
      <c r="G103">
        <v>1</v>
      </c>
      <c r="H103">
        <v>4</v>
      </c>
      <c r="I103">
        <v>0</v>
      </c>
      <c r="J103">
        <v>13</v>
      </c>
      <c r="K103" t="s">
        <v>55</v>
      </c>
      <c r="L103" t="s">
        <v>53</v>
      </c>
      <c r="M103" s="12" t="s">
        <v>49</v>
      </c>
      <c r="N103">
        <v>5</v>
      </c>
      <c r="Q103">
        <f t="shared" si="8"/>
        <v>1</v>
      </c>
      <c r="R103" s="8"/>
      <c r="S103" s="9"/>
      <c r="T103" s="9"/>
      <c r="U103" s="10"/>
      <c r="V103" s="10"/>
      <c r="X103" s="8"/>
      <c r="Y103" s="9"/>
      <c r="Z103" s="9"/>
      <c r="AA103" s="10"/>
      <c r="AB103" s="10"/>
    </row>
    <row r="104" spans="1:29">
      <c r="A104" t="s">
        <v>119</v>
      </c>
      <c r="B104">
        <v>24.432791999999999</v>
      </c>
      <c r="C104" s="6">
        <v>-110.348331</v>
      </c>
      <c r="D104">
        <v>0.26100000000000001</v>
      </c>
      <c r="E104" s="7">
        <f t="shared" si="5"/>
        <v>26.1</v>
      </c>
      <c r="F104" t="s">
        <v>54</v>
      </c>
      <c r="G104">
        <v>1</v>
      </c>
      <c r="H104">
        <v>4</v>
      </c>
      <c r="I104">
        <f>J103</f>
        <v>13</v>
      </c>
      <c r="J104">
        <v>40</v>
      </c>
      <c r="K104" t="s">
        <v>51</v>
      </c>
      <c r="L104" t="s">
        <v>70</v>
      </c>
      <c r="M104" s="12" t="s">
        <v>57</v>
      </c>
      <c r="N104">
        <v>5</v>
      </c>
      <c r="O104">
        <f t="shared" si="6"/>
        <v>24480.630576190484</v>
      </c>
      <c r="P104">
        <f t="shared" si="7"/>
        <v>906.69002134038828</v>
      </c>
      <c r="Q104">
        <f t="shared" si="8"/>
        <v>1.34</v>
      </c>
      <c r="R104" s="13">
        <v>48.706627000000005</v>
      </c>
      <c r="S104" s="14">
        <v>7.4893790968947535E-2</v>
      </c>
      <c r="T104" s="14">
        <v>6.7663434428387177</v>
      </c>
      <c r="U104" s="15">
        <v>9.3708158301158306</v>
      </c>
      <c r="V104" s="15">
        <v>-3.8205685087900561</v>
      </c>
      <c r="W104" s="16"/>
      <c r="X104" s="8"/>
      <c r="Y104" s="9"/>
      <c r="Z104" s="9"/>
      <c r="AA104" s="10"/>
      <c r="AB104" s="10"/>
    </row>
    <row r="105" spans="1:29">
      <c r="A105" t="s">
        <v>119</v>
      </c>
      <c r="B105">
        <v>24.432791999999999</v>
      </c>
      <c r="C105" s="6">
        <v>-110.348331</v>
      </c>
      <c r="D105">
        <v>0.26100000000000001</v>
      </c>
      <c r="E105" s="7">
        <f t="shared" si="5"/>
        <v>26.1</v>
      </c>
      <c r="F105" t="s">
        <v>54</v>
      </c>
      <c r="G105">
        <v>1</v>
      </c>
      <c r="H105">
        <v>4</v>
      </c>
      <c r="I105">
        <f>J104</f>
        <v>40</v>
      </c>
      <c r="J105">
        <v>50</v>
      </c>
      <c r="K105" t="s">
        <v>51</v>
      </c>
      <c r="L105" t="s">
        <v>56</v>
      </c>
      <c r="M105" s="12" t="s">
        <v>59</v>
      </c>
      <c r="N105">
        <v>5</v>
      </c>
      <c r="O105">
        <f t="shared" si="6"/>
        <v>9184.912602583001</v>
      </c>
      <c r="P105">
        <f t="shared" si="7"/>
        <v>918.49126025830003</v>
      </c>
      <c r="Q105">
        <f t="shared" si="8"/>
        <v>1.34</v>
      </c>
      <c r="R105" s="13">
        <v>40.677606999999995</v>
      </c>
      <c r="S105" s="14">
        <v>0.11143462149285338</v>
      </c>
      <c r="T105" s="14">
        <v>6.8544123899873135</v>
      </c>
      <c r="U105" s="15">
        <v>7.8815289602502441</v>
      </c>
      <c r="V105" s="15">
        <v>-7.216169458554142</v>
      </c>
      <c r="W105" s="16"/>
      <c r="X105" s="8"/>
      <c r="Y105" s="9"/>
      <c r="Z105" s="9"/>
      <c r="AA105" s="10"/>
      <c r="AB105" s="10"/>
    </row>
    <row r="106" spans="1:29">
      <c r="A106" t="s">
        <v>130</v>
      </c>
      <c r="B106">
        <v>24.868565</v>
      </c>
      <c r="C106">
        <v>-110.572569</v>
      </c>
      <c r="D106">
        <v>0.96199999999999997</v>
      </c>
      <c r="E106" s="7">
        <f t="shared" si="5"/>
        <v>96.2</v>
      </c>
      <c r="F106" t="s">
        <v>45</v>
      </c>
      <c r="G106">
        <v>1</v>
      </c>
      <c r="H106">
        <v>1</v>
      </c>
      <c r="I106">
        <v>0</v>
      </c>
      <c r="J106">
        <v>50</v>
      </c>
      <c r="K106" t="s">
        <v>47</v>
      </c>
      <c r="L106" t="s">
        <v>131</v>
      </c>
      <c r="M106" s="12" t="s">
        <v>59</v>
      </c>
      <c r="N106">
        <v>5</v>
      </c>
      <c r="O106">
        <f t="shared" si="6"/>
        <v>26796.427915406533</v>
      </c>
      <c r="P106">
        <f t="shared" si="7"/>
        <v>535.92855830813062</v>
      </c>
      <c r="Q106">
        <f t="shared" si="8"/>
        <v>1.34</v>
      </c>
      <c r="R106" s="8">
        <v>38.765186999999997</v>
      </c>
      <c r="S106" s="9">
        <v>0.13170854451993241</v>
      </c>
      <c r="T106" s="9">
        <v>3.9994668530457509</v>
      </c>
      <c r="U106" s="10">
        <v>4.7188285077362178</v>
      </c>
      <c r="V106" s="10">
        <v>-24.25042029561078</v>
      </c>
      <c r="X106" s="8"/>
      <c r="Y106" s="9"/>
      <c r="Z106" s="9"/>
      <c r="AA106" s="10"/>
      <c r="AB106" s="10"/>
    </row>
    <row r="107" spans="1:29">
      <c r="A107" t="s">
        <v>130</v>
      </c>
      <c r="B107">
        <v>24.868565</v>
      </c>
      <c r="C107">
        <v>-110.572569</v>
      </c>
      <c r="D107">
        <v>0.96199999999999997</v>
      </c>
      <c r="E107" s="7">
        <f t="shared" si="5"/>
        <v>96.2</v>
      </c>
      <c r="F107" t="s">
        <v>45</v>
      </c>
      <c r="G107">
        <v>1</v>
      </c>
      <c r="H107">
        <v>2</v>
      </c>
      <c r="I107">
        <v>0</v>
      </c>
      <c r="J107">
        <v>13</v>
      </c>
      <c r="K107" t="s">
        <v>55</v>
      </c>
      <c r="L107" t="s">
        <v>115</v>
      </c>
      <c r="M107" s="12" t="s">
        <v>57</v>
      </c>
      <c r="N107">
        <v>5</v>
      </c>
      <c r="O107">
        <f t="shared" si="6"/>
        <v>6192.5236267926139</v>
      </c>
      <c r="P107">
        <f t="shared" si="7"/>
        <v>476.34797129173955</v>
      </c>
      <c r="Q107">
        <f t="shared" si="8"/>
        <v>1</v>
      </c>
      <c r="R107" s="8">
        <v>24.949618999999998</v>
      </c>
      <c r="S107" s="9">
        <v>0.13840355398981985</v>
      </c>
      <c r="T107" s="9">
        <v>4.7634797129173956</v>
      </c>
      <c r="U107" s="10">
        <v>4.8216104490236944</v>
      </c>
      <c r="V107" s="10">
        <v>-24.588999436550871</v>
      </c>
      <c r="X107" s="8"/>
      <c r="Y107" s="9"/>
      <c r="Z107" s="9"/>
      <c r="AA107" s="10"/>
      <c r="AB107" s="10"/>
    </row>
    <row r="108" spans="1:29">
      <c r="A108" t="s">
        <v>130</v>
      </c>
      <c r="B108">
        <v>24.868565</v>
      </c>
      <c r="C108">
        <v>-110.572569</v>
      </c>
      <c r="D108">
        <v>0.96199999999999997</v>
      </c>
      <c r="E108" s="7">
        <f t="shared" si="5"/>
        <v>96.2</v>
      </c>
      <c r="F108" t="s">
        <v>45</v>
      </c>
      <c r="G108">
        <v>1</v>
      </c>
      <c r="H108">
        <v>2</v>
      </c>
      <c r="I108">
        <f t="shared" si="9"/>
        <v>13</v>
      </c>
      <c r="J108">
        <v>50</v>
      </c>
      <c r="K108" t="s">
        <v>47</v>
      </c>
      <c r="L108" t="s">
        <v>56</v>
      </c>
      <c r="M108" s="12" t="s">
        <v>59</v>
      </c>
      <c r="N108">
        <v>5</v>
      </c>
      <c r="O108">
        <f t="shared" si="6"/>
        <v>34906.292612942343</v>
      </c>
      <c r="P108">
        <f t="shared" si="7"/>
        <v>943.4133138633066</v>
      </c>
      <c r="Q108">
        <f t="shared" si="8"/>
        <v>1.34</v>
      </c>
      <c r="R108" s="8">
        <v>6.5464869999999999</v>
      </c>
      <c r="S108" s="9">
        <v>0.29209217834810247</v>
      </c>
      <c r="T108" s="9">
        <v>7.0403978646515419</v>
      </c>
      <c r="U108" s="10">
        <v>3.0257948779351143</v>
      </c>
      <c r="V108" s="10">
        <v>-20.087701596913416</v>
      </c>
      <c r="X108" s="8"/>
      <c r="Y108" s="9"/>
      <c r="Z108" s="9"/>
      <c r="AA108" s="10"/>
      <c r="AB108" s="10"/>
    </row>
    <row r="109" spans="1:29">
      <c r="A109" t="s">
        <v>130</v>
      </c>
      <c r="B109">
        <v>24.868565</v>
      </c>
      <c r="C109">
        <v>-110.572569</v>
      </c>
      <c r="D109">
        <v>0.96199999999999997</v>
      </c>
      <c r="E109" s="7">
        <f t="shared" si="5"/>
        <v>96.2</v>
      </c>
      <c r="F109" t="s">
        <v>54</v>
      </c>
      <c r="G109">
        <v>1</v>
      </c>
      <c r="H109">
        <v>1</v>
      </c>
      <c r="I109">
        <v>0</v>
      </c>
      <c r="J109">
        <v>8</v>
      </c>
      <c r="K109" t="s">
        <v>52</v>
      </c>
      <c r="L109" t="s">
        <v>48</v>
      </c>
      <c r="M109" s="12" t="s">
        <v>57</v>
      </c>
      <c r="N109">
        <v>4</v>
      </c>
      <c r="O109">
        <f t="shared" si="6"/>
        <v>17492.550143032353</v>
      </c>
      <c r="P109">
        <f t="shared" si="7"/>
        <v>2186.5687678790441</v>
      </c>
      <c r="Q109">
        <f t="shared" si="8"/>
        <v>1.05</v>
      </c>
      <c r="R109" s="8">
        <v>2.0771820000000001</v>
      </c>
      <c r="S109" s="9">
        <v>1.2023988798182348</v>
      </c>
      <c r="T109" s="9">
        <v>20.824464455990896</v>
      </c>
      <c r="U109" s="10">
        <v>2.9366073252138705</v>
      </c>
      <c r="V109" s="10">
        <v>-23.631950814261458</v>
      </c>
      <c r="X109" s="8"/>
      <c r="Y109" s="9"/>
      <c r="Z109" s="9"/>
      <c r="AA109" s="10"/>
      <c r="AB109" s="10"/>
    </row>
    <row r="110" spans="1:29">
      <c r="A110" t="s">
        <v>130</v>
      </c>
      <c r="B110">
        <v>24.868565</v>
      </c>
      <c r="C110">
        <v>-110.572569</v>
      </c>
      <c r="D110">
        <v>0.96199999999999997</v>
      </c>
      <c r="E110" s="7">
        <f t="shared" si="5"/>
        <v>96.2</v>
      </c>
      <c r="F110" t="s">
        <v>54</v>
      </c>
      <c r="G110">
        <v>1</v>
      </c>
      <c r="H110">
        <v>1</v>
      </c>
      <c r="I110">
        <f t="shared" si="9"/>
        <v>8</v>
      </c>
      <c r="J110">
        <v>128</v>
      </c>
      <c r="K110" t="s">
        <v>52</v>
      </c>
      <c r="M110" s="12" t="s">
        <v>132</v>
      </c>
      <c r="N110">
        <v>5</v>
      </c>
      <c r="O110">
        <f>Q110*(AVERAGE(T110,Z110)/100)*(J110-I110)*10000</f>
        <v>203931.56290638022</v>
      </c>
      <c r="P110">
        <f t="shared" si="7"/>
        <v>2236.3005604003874</v>
      </c>
      <c r="Q110">
        <f t="shared" si="8"/>
        <v>1.05</v>
      </c>
      <c r="R110" s="8">
        <v>7.1280200000000002</v>
      </c>
      <c r="S110" s="9">
        <v>0.8203145827779259</v>
      </c>
      <c r="T110" s="9">
        <v>21.298100575241786</v>
      </c>
      <c r="U110" s="10">
        <v>3.251635241169418</v>
      </c>
      <c r="V110" s="10">
        <v>-23.560271293667853</v>
      </c>
      <c r="W110" t="s">
        <v>133</v>
      </c>
      <c r="X110" s="8">
        <v>14.502383999999999</v>
      </c>
      <c r="Y110" s="9">
        <v>0.59056210964607903</v>
      </c>
      <c r="Z110" s="9">
        <v>11.071988774977285</v>
      </c>
      <c r="AA110" s="10">
        <v>3.7014923971805471</v>
      </c>
      <c r="AB110" s="10">
        <v>-22.026635124223517</v>
      </c>
      <c r="AC110" t="s">
        <v>134</v>
      </c>
    </row>
    <row r="111" spans="1:29">
      <c r="A111" t="s">
        <v>130</v>
      </c>
      <c r="B111">
        <v>24.868565</v>
      </c>
      <c r="C111">
        <v>-110.572569</v>
      </c>
      <c r="D111">
        <v>0.96199999999999997</v>
      </c>
      <c r="E111" s="7">
        <f t="shared" si="5"/>
        <v>96.2</v>
      </c>
      <c r="F111" t="s">
        <v>54</v>
      </c>
      <c r="G111">
        <v>1</v>
      </c>
      <c r="H111">
        <v>1</v>
      </c>
      <c r="I111">
        <f t="shared" si="9"/>
        <v>128</v>
      </c>
      <c r="J111">
        <v>150</v>
      </c>
      <c r="K111" t="s">
        <v>52</v>
      </c>
      <c r="L111" t="s">
        <v>78</v>
      </c>
      <c r="M111" s="12" t="s">
        <v>135</v>
      </c>
      <c r="N111">
        <v>5</v>
      </c>
      <c r="O111">
        <f t="shared" si="6"/>
        <v>46190.139358582252</v>
      </c>
      <c r="P111">
        <f t="shared" si="7"/>
        <v>2099.5517890264659</v>
      </c>
      <c r="Q111">
        <f t="shared" si="8"/>
        <v>1.05</v>
      </c>
      <c r="R111" s="8">
        <v>10.41872</v>
      </c>
      <c r="S111" s="9">
        <v>0.60411290953162866</v>
      </c>
      <c r="T111" s="9">
        <v>19.99573132406158</v>
      </c>
      <c r="U111" s="10">
        <v>2.2378289333969397</v>
      </c>
      <c r="V111" s="10">
        <v>-22.819461831929843</v>
      </c>
    </row>
    <row r="112" spans="1:29">
      <c r="A112" t="s">
        <v>130</v>
      </c>
      <c r="B112">
        <v>24.868565</v>
      </c>
      <c r="C112">
        <v>-110.572569</v>
      </c>
      <c r="D112">
        <v>0.96199999999999997</v>
      </c>
      <c r="E112" s="7">
        <f t="shared" si="5"/>
        <v>96.2</v>
      </c>
      <c r="F112" t="s">
        <v>54</v>
      </c>
      <c r="G112">
        <v>1</v>
      </c>
      <c r="H112">
        <v>1</v>
      </c>
      <c r="I112">
        <f t="shared" si="9"/>
        <v>150</v>
      </c>
      <c r="J112">
        <v>171</v>
      </c>
      <c r="K112" t="s">
        <v>47</v>
      </c>
      <c r="M112" s="12" t="s">
        <v>49</v>
      </c>
      <c r="N112">
        <v>5</v>
      </c>
      <c r="Q112">
        <f t="shared" si="8"/>
        <v>1.34</v>
      </c>
      <c r="R112" s="8"/>
      <c r="S112" s="9"/>
      <c r="T112" s="9"/>
      <c r="U112" s="10"/>
      <c r="V112" s="10"/>
    </row>
    <row r="113" spans="1:22">
      <c r="A113" t="s">
        <v>130</v>
      </c>
      <c r="B113">
        <v>24.868565</v>
      </c>
      <c r="C113">
        <v>-110.572569</v>
      </c>
      <c r="D113">
        <v>0.96199999999999997</v>
      </c>
      <c r="E113" s="7">
        <f t="shared" si="5"/>
        <v>96.2</v>
      </c>
      <c r="F113" t="s">
        <v>54</v>
      </c>
      <c r="G113">
        <v>1</v>
      </c>
      <c r="H113">
        <v>1</v>
      </c>
      <c r="I113">
        <f t="shared" si="9"/>
        <v>171</v>
      </c>
      <c r="J113">
        <v>193</v>
      </c>
      <c r="K113" t="s">
        <v>51</v>
      </c>
      <c r="L113" t="s">
        <v>104</v>
      </c>
      <c r="M113" s="12" t="s">
        <v>62</v>
      </c>
      <c r="N113">
        <v>5</v>
      </c>
      <c r="O113">
        <f t="shared" si="6"/>
        <v>11009.151388068192</v>
      </c>
      <c r="P113">
        <f t="shared" si="7"/>
        <v>500.41597218491779</v>
      </c>
      <c r="Q113">
        <f t="shared" si="8"/>
        <v>1.34</v>
      </c>
      <c r="R113" s="8">
        <v>38.210493</v>
      </c>
      <c r="S113" s="9">
        <v>0.12210481871236219</v>
      </c>
      <c r="T113" s="9">
        <v>3.7344475536187893</v>
      </c>
      <c r="U113" s="10">
        <v>5.786856964917602</v>
      </c>
      <c r="V113" s="10">
        <v>-23.871051751082224</v>
      </c>
    </row>
    <row r="114" spans="1:22">
      <c r="A114" t="s">
        <v>130</v>
      </c>
      <c r="B114">
        <v>24.868565</v>
      </c>
      <c r="C114">
        <v>-110.572569</v>
      </c>
      <c r="D114">
        <v>0.96199999999999997</v>
      </c>
      <c r="E114" s="7">
        <f t="shared" si="5"/>
        <v>96.2</v>
      </c>
      <c r="F114" t="s">
        <v>54</v>
      </c>
      <c r="G114">
        <v>2</v>
      </c>
      <c r="H114">
        <v>2</v>
      </c>
      <c r="I114">
        <v>0</v>
      </c>
      <c r="J114">
        <v>17</v>
      </c>
      <c r="K114" t="s">
        <v>55</v>
      </c>
      <c r="M114" s="12" t="s">
        <v>49</v>
      </c>
      <c r="N114">
        <v>5</v>
      </c>
      <c r="Q114">
        <f t="shared" si="8"/>
        <v>1</v>
      </c>
      <c r="R114" s="8"/>
      <c r="S114" s="9"/>
      <c r="T114" s="9"/>
      <c r="U114" s="10"/>
      <c r="V114" s="10"/>
    </row>
    <row r="115" spans="1:22">
      <c r="A115" t="s">
        <v>130</v>
      </c>
      <c r="B115">
        <v>24.868565</v>
      </c>
      <c r="C115">
        <v>-110.572569</v>
      </c>
      <c r="D115">
        <v>0.96199999999999997</v>
      </c>
      <c r="E115" s="7">
        <f t="shared" si="5"/>
        <v>96.2</v>
      </c>
      <c r="F115" t="s">
        <v>54</v>
      </c>
      <c r="G115">
        <v>2</v>
      </c>
      <c r="H115">
        <v>2</v>
      </c>
      <c r="I115">
        <f>J114</f>
        <v>17</v>
      </c>
      <c r="J115">
        <v>33</v>
      </c>
      <c r="K115" t="s">
        <v>52</v>
      </c>
      <c r="M115" s="12" t="s">
        <v>59</v>
      </c>
      <c r="N115">
        <v>5</v>
      </c>
      <c r="O115">
        <f t="shared" si="6"/>
        <v>37062.922673325476</v>
      </c>
      <c r="P115">
        <f t="shared" si="7"/>
        <v>2316.4326670828423</v>
      </c>
      <c r="Q115">
        <f t="shared" si="8"/>
        <v>1.05</v>
      </c>
      <c r="R115" s="8">
        <v>7.5164230000000005</v>
      </c>
      <c r="S115" s="9">
        <v>1.2204699799524037</v>
      </c>
      <c r="T115" s="9">
        <v>22.061263496027067</v>
      </c>
      <c r="U115" s="10">
        <v>1.6405222972866795</v>
      </c>
      <c r="V115" s="10">
        <v>-24.363784319843919</v>
      </c>
    </row>
    <row r="116" spans="1:22">
      <c r="A116" t="s">
        <v>136</v>
      </c>
      <c r="B116">
        <v>24.268782999999999</v>
      </c>
      <c r="C116" s="6">
        <v>-110.32208300000001</v>
      </c>
      <c r="D116">
        <v>0.02</v>
      </c>
      <c r="E116" s="7">
        <f t="shared" si="5"/>
        <v>2</v>
      </c>
      <c r="F116" t="s">
        <v>45</v>
      </c>
      <c r="G116">
        <v>1</v>
      </c>
      <c r="H116">
        <v>1</v>
      </c>
      <c r="I116">
        <v>0</v>
      </c>
      <c r="J116">
        <v>13</v>
      </c>
      <c r="K116" t="s">
        <v>55</v>
      </c>
      <c r="L116" t="s">
        <v>137</v>
      </c>
      <c r="M116" s="12" t="s">
        <v>57</v>
      </c>
      <c r="N116">
        <v>3</v>
      </c>
      <c r="O116">
        <f t="shared" si="6"/>
        <v>3419.5846666419548</v>
      </c>
      <c r="P116">
        <f t="shared" si="7"/>
        <v>263.04497435707344</v>
      </c>
      <c r="Q116">
        <f t="shared" si="8"/>
        <v>1</v>
      </c>
      <c r="R116" s="8">
        <v>22.498674999999999</v>
      </c>
      <c r="S116" s="9">
        <v>6.6983834815265639E-2</v>
      </c>
      <c r="T116" s="9">
        <v>2.6304497435707344</v>
      </c>
      <c r="U116" s="10">
        <v>6.7846000000000002</v>
      </c>
      <c r="V116" s="10">
        <v>-9.2356405575968701</v>
      </c>
    </row>
    <row r="117" spans="1:22">
      <c r="A117" t="s">
        <v>136</v>
      </c>
      <c r="B117">
        <v>24.268782999999999</v>
      </c>
      <c r="C117" s="6">
        <v>-110.32208300000001</v>
      </c>
      <c r="D117">
        <v>0.02</v>
      </c>
      <c r="E117" s="7">
        <f t="shared" si="5"/>
        <v>2</v>
      </c>
      <c r="F117" t="s">
        <v>45</v>
      </c>
      <c r="G117">
        <v>1</v>
      </c>
      <c r="H117">
        <v>2</v>
      </c>
      <c r="I117">
        <v>0</v>
      </c>
      <c r="J117">
        <v>22</v>
      </c>
      <c r="K117" t="s">
        <v>55</v>
      </c>
      <c r="L117" t="s">
        <v>68</v>
      </c>
      <c r="M117" s="12" t="s">
        <v>57</v>
      </c>
      <c r="N117">
        <v>5</v>
      </c>
      <c r="O117">
        <f t="shared" si="6"/>
        <v>8335.2901080561605</v>
      </c>
      <c r="P117">
        <f t="shared" si="7"/>
        <v>378.87682309346184</v>
      </c>
      <c r="Q117">
        <f t="shared" si="8"/>
        <v>1</v>
      </c>
      <c r="R117" s="8">
        <v>41.290316000000004</v>
      </c>
      <c r="S117" s="9">
        <v>5.5429887837218028E-2</v>
      </c>
      <c r="T117" s="9">
        <v>3.7887682309346187</v>
      </c>
      <c r="U117" s="10">
        <v>8.4443308279316796</v>
      </c>
      <c r="V117" s="10">
        <v>-2.1420019596277875</v>
      </c>
    </row>
    <row r="118" spans="1:22">
      <c r="A118" t="s">
        <v>136</v>
      </c>
      <c r="B118">
        <v>24.268782999999999</v>
      </c>
      <c r="C118" s="6">
        <v>-110.32208300000001</v>
      </c>
      <c r="D118">
        <v>0.02</v>
      </c>
      <c r="E118" s="7">
        <f t="shared" si="5"/>
        <v>2</v>
      </c>
      <c r="F118" t="s">
        <v>45</v>
      </c>
      <c r="G118">
        <v>1</v>
      </c>
      <c r="H118">
        <v>2</v>
      </c>
      <c r="I118">
        <f t="shared" si="9"/>
        <v>22</v>
      </c>
      <c r="J118">
        <v>30</v>
      </c>
      <c r="K118" t="s">
        <v>55</v>
      </c>
      <c r="L118" t="s">
        <v>138</v>
      </c>
      <c r="M118" s="12" t="s">
        <v>72</v>
      </c>
      <c r="N118">
        <v>5</v>
      </c>
      <c r="O118">
        <f t="shared" si="6"/>
        <v>1034.5173861221185</v>
      </c>
      <c r="P118">
        <f t="shared" si="7"/>
        <v>129.31467326526482</v>
      </c>
      <c r="Q118">
        <f t="shared" si="8"/>
        <v>1</v>
      </c>
      <c r="R118" s="8">
        <v>67.279103000000006</v>
      </c>
      <c r="S118" s="9">
        <v>1.9527042113386111E-2</v>
      </c>
      <c r="T118" s="9">
        <v>1.2931467326526482</v>
      </c>
      <c r="U118" s="10">
        <v>10.232721867190207</v>
      </c>
      <c r="V118" s="10">
        <v>-3.87191157577172</v>
      </c>
    </row>
    <row r="119" spans="1:22">
      <c r="A119" t="s">
        <v>136</v>
      </c>
      <c r="B119">
        <v>24.268782999999999</v>
      </c>
      <c r="C119" s="6">
        <v>-110.32208300000001</v>
      </c>
      <c r="D119">
        <v>0.02</v>
      </c>
      <c r="E119" s="7">
        <f t="shared" si="5"/>
        <v>2</v>
      </c>
      <c r="F119" t="s">
        <v>45</v>
      </c>
      <c r="G119">
        <v>1</v>
      </c>
      <c r="H119">
        <v>3</v>
      </c>
      <c r="I119">
        <v>0</v>
      </c>
      <c r="J119">
        <v>17</v>
      </c>
      <c r="K119" t="s">
        <v>55</v>
      </c>
      <c r="L119" t="s">
        <v>68</v>
      </c>
      <c r="M119" s="12" t="s">
        <v>57</v>
      </c>
      <c r="N119">
        <v>5</v>
      </c>
      <c r="O119">
        <f t="shared" si="6"/>
        <v>1942.5294638165483</v>
      </c>
      <c r="P119">
        <f t="shared" si="7"/>
        <v>114.26643904803225</v>
      </c>
      <c r="Q119">
        <f t="shared" si="8"/>
        <v>1</v>
      </c>
      <c r="R119" s="8">
        <v>41.925094000000001</v>
      </c>
      <c r="S119" s="9">
        <v>3.9963292216514394E-2</v>
      </c>
      <c r="T119" s="9">
        <v>1.1426643904803226</v>
      </c>
      <c r="U119" s="10">
        <v>6.5178900811561977</v>
      </c>
      <c r="V119" s="10">
        <v>-11.930867386398013</v>
      </c>
    </row>
    <row r="120" spans="1:22">
      <c r="A120" t="s">
        <v>136</v>
      </c>
      <c r="B120">
        <v>24.268782999999999</v>
      </c>
      <c r="C120" s="6">
        <v>-110.32208300000001</v>
      </c>
      <c r="D120">
        <v>0.02</v>
      </c>
      <c r="E120" s="7">
        <f t="shared" si="5"/>
        <v>2</v>
      </c>
      <c r="F120" t="s">
        <v>45</v>
      </c>
      <c r="G120">
        <v>1</v>
      </c>
      <c r="H120">
        <v>3</v>
      </c>
      <c r="I120">
        <f t="shared" si="9"/>
        <v>17</v>
      </c>
      <c r="J120">
        <v>30</v>
      </c>
      <c r="K120" t="s">
        <v>55</v>
      </c>
      <c r="L120" t="s">
        <v>138</v>
      </c>
      <c r="M120" s="12" t="s">
        <v>72</v>
      </c>
      <c r="N120">
        <v>5</v>
      </c>
      <c r="O120">
        <f t="shared" si="6"/>
        <v>1356.1130826054332</v>
      </c>
      <c r="P120">
        <f t="shared" si="7"/>
        <v>104.31639096964871</v>
      </c>
      <c r="Q120">
        <f t="shared" si="8"/>
        <v>1</v>
      </c>
      <c r="R120" s="8">
        <v>57.479356000000003</v>
      </c>
      <c r="S120" s="9">
        <v>3.0097948213518792E-2</v>
      </c>
      <c r="T120" s="9">
        <v>1.0431639096964871</v>
      </c>
      <c r="U120" s="10">
        <v>7.258351446482739</v>
      </c>
      <c r="V120" s="10">
        <v>-9.9443816781989458</v>
      </c>
    </row>
    <row r="121" spans="1:22">
      <c r="A121" t="s">
        <v>136</v>
      </c>
      <c r="B121">
        <v>24.268782999999999</v>
      </c>
      <c r="C121" s="6">
        <v>-110.32208300000001</v>
      </c>
      <c r="D121">
        <v>0.02</v>
      </c>
      <c r="E121" s="7">
        <f t="shared" si="5"/>
        <v>2</v>
      </c>
      <c r="F121" t="s">
        <v>45</v>
      </c>
      <c r="G121">
        <v>1</v>
      </c>
      <c r="H121">
        <v>4</v>
      </c>
      <c r="I121">
        <v>0</v>
      </c>
      <c r="J121">
        <v>22</v>
      </c>
      <c r="K121" t="s">
        <v>55</v>
      </c>
      <c r="L121" t="s">
        <v>139</v>
      </c>
      <c r="M121" s="12" t="s">
        <v>57</v>
      </c>
      <c r="N121">
        <v>5</v>
      </c>
      <c r="O121">
        <f t="shared" si="6"/>
        <v>2439.8727889801185</v>
      </c>
      <c r="P121">
        <f t="shared" si="7"/>
        <v>110.90330859000539</v>
      </c>
      <c r="Q121">
        <f t="shared" si="8"/>
        <v>1</v>
      </c>
      <c r="R121" s="8">
        <v>38.267074999999998</v>
      </c>
      <c r="S121" s="9">
        <v>4.6725628540196754E-2</v>
      </c>
      <c r="T121" s="9">
        <v>1.1090330859000539</v>
      </c>
      <c r="U121" s="10">
        <v>5.3253677428461161</v>
      </c>
      <c r="V121" s="10">
        <v>-22.033195134363815</v>
      </c>
    </row>
    <row r="122" spans="1:22">
      <c r="A122" t="s">
        <v>136</v>
      </c>
      <c r="B122">
        <v>24.268782999999999</v>
      </c>
      <c r="C122" s="6">
        <v>-110.32208300000001</v>
      </c>
      <c r="D122">
        <v>0.02</v>
      </c>
      <c r="E122" s="7">
        <f t="shared" si="5"/>
        <v>2</v>
      </c>
      <c r="F122" t="s">
        <v>54</v>
      </c>
      <c r="G122">
        <v>1</v>
      </c>
      <c r="H122">
        <v>1</v>
      </c>
      <c r="I122">
        <v>0</v>
      </c>
      <c r="J122">
        <v>24</v>
      </c>
      <c r="K122" t="s">
        <v>51</v>
      </c>
      <c r="L122" t="s">
        <v>140</v>
      </c>
      <c r="M122" s="12" t="s">
        <v>57</v>
      </c>
      <c r="N122">
        <v>5</v>
      </c>
      <c r="O122">
        <f t="shared" si="6"/>
        <v>3831.7613581508426</v>
      </c>
      <c r="P122">
        <f t="shared" si="7"/>
        <v>159.65672325628509</v>
      </c>
      <c r="Q122">
        <f t="shared" si="8"/>
        <v>1.34</v>
      </c>
      <c r="R122" s="8">
        <v>49.836682999999994</v>
      </c>
      <c r="S122" s="9">
        <v>6.8429912262803511E-2</v>
      </c>
      <c r="T122" s="9">
        <v>1.1914680840021274</v>
      </c>
      <c r="U122" s="10">
        <v>7.6081050568398423</v>
      </c>
      <c r="V122" s="10">
        <v>-23.867074337819041</v>
      </c>
    </row>
    <row r="123" spans="1:22">
      <c r="A123" t="s">
        <v>136</v>
      </c>
      <c r="B123">
        <v>24.268782999999999</v>
      </c>
      <c r="C123" s="6">
        <v>-110.32208300000001</v>
      </c>
      <c r="D123">
        <v>0.02</v>
      </c>
      <c r="E123" s="7">
        <f t="shared" si="5"/>
        <v>2</v>
      </c>
      <c r="F123" t="s">
        <v>54</v>
      </c>
      <c r="G123">
        <v>1</v>
      </c>
      <c r="H123">
        <v>1</v>
      </c>
      <c r="I123">
        <f t="shared" si="9"/>
        <v>24</v>
      </c>
      <c r="J123">
        <v>53</v>
      </c>
      <c r="K123" t="s">
        <v>51</v>
      </c>
      <c r="L123" t="s">
        <v>141</v>
      </c>
      <c r="M123" s="12" t="s">
        <v>72</v>
      </c>
      <c r="N123">
        <v>5</v>
      </c>
      <c r="O123">
        <f t="shared" si="6"/>
        <v>1905.4076667392358</v>
      </c>
      <c r="P123">
        <f t="shared" si="7"/>
        <v>65.703712646180549</v>
      </c>
      <c r="Q123">
        <f t="shared" si="8"/>
        <v>1.34</v>
      </c>
      <c r="R123" s="8">
        <v>52.251641999999997</v>
      </c>
      <c r="S123" s="9">
        <v>2.2997300125759616E-2</v>
      </c>
      <c r="T123" s="9">
        <v>0.49032621377746671</v>
      </c>
      <c r="U123" s="10">
        <v>6.7451350402132864</v>
      </c>
      <c r="V123" s="10">
        <v>-23.164693064894752</v>
      </c>
    </row>
    <row r="124" spans="1:22">
      <c r="A124" t="s">
        <v>136</v>
      </c>
      <c r="B124">
        <v>24.268782999999999</v>
      </c>
      <c r="C124" s="6">
        <v>-110.32208300000001</v>
      </c>
      <c r="D124">
        <v>0.02</v>
      </c>
      <c r="E124" s="7">
        <f t="shared" si="5"/>
        <v>2</v>
      </c>
      <c r="F124" t="s">
        <v>54</v>
      </c>
      <c r="G124">
        <v>1</v>
      </c>
      <c r="H124">
        <v>1</v>
      </c>
      <c r="I124">
        <f t="shared" si="9"/>
        <v>53</v>
      </c>
      <c r="J124">
        <v>69</v>
      </c>
      <c r="K124" t="s">
        <v>51</v>
      </c>
      <c r="L124" t="s">
        <v>48</v>
      </c>
      <c r="M124" s="12" t="s">
        <v>62</v>
      </c>
      <c r="N124">
        <v>5</v>
      </c>
      <c r="O124">
        <f t="shared" si="6"/>
        <v>2205.9140578383708</v>
      </c>
      <c r="P124">
        <f t="shared" si="7"/>
        <v>137.86962861489818</v>
      </c>
      <c r="Q124">
        <f t="shared" si="8"/>
        <v>1.34</v>
      </c>
      <c r="R124" s="8">
        <v>55.419243999999999</v>
      </c>
      <c r="S124" s="9">
        <v>5.4549967541146382E-2</v>
      </c>
      <c r="T124" s="9">
        <v>1.0288778254843147</v>
      </c>
      <c r="U124" s="10">
        <v>6.1913331670279996</v>
      </c>
      <c r="V124" s="10">
        <v>-24.481166435271597</v>
      </c>
    </row>
    <row r="125" spans="1:22">
      <c r="A125" t="s">
        <v>136</v>
      </c>
      <c r="B125">
        <v>24.268782999999999</v>
      </c>
      <c r="C125" s="6">
        <v>-110.32208300000001</v>
      </c>
      <c r="D125">
        <v>0.02</v>
      </c>
      <c r="E125" s="7">
        <f t="shared" si="5"/>
        <v>2</v>
      </c>
      <c r="F125" t="s">
        <v>54</v>
      </c>
      <c r="G125">
        <v>1</v>
      </c>
      <c r="H125">
        <v>2</v>
      </c>
      <c r="I125">
        <v>0</v>
      </c>
      <c r="J125">
        <v>25</v>
      </c>
      <c r="K125" t="s">
        <v>51</v>
      </c>
      <c r="L125" t="s">
        <v>140</v>
      </c>
      <c r="M125" s="12" t="s">
        <v>57</v>
      </c>
      <c r="N125">
        <v>5</v>
      </c>
      <c r="O125">
        <f t="shared" si="6"/>
        <v>5908.4144545843646</v>
      </c>
      <c r="P125">
        <f t="shared" si="7"/>
        <v>236.33657818337457</v>
      </c>
      <c r="Q125">
        <f t="shared" si="8"/>
        <v>1.34</v>
      </c>
      <c r="R125" s="8">
        <v>35.201334000000003</v>
      </c>
      <c r="S125" s="9">
        <v>9.932482626971216E-2</v>
      </c>
      <c r="T125" s="9">
        <v>1.7637058073386158</v>
      </c>
      <c r="U125" s="10">
        <v>6.7144823292273239</v>
      </c>
      <c r="V125" s="10">
        <v>-23.564253073218477</v>
      </c>
    </row>
    <row r="126" spans="1:22">
      <c r="A126" t="s">
        <v>136</v>
      </c>
      <c r="B126">
        <v>24.268782999999999</v>
      </c>
      <c r="C126" s="6">
        <v>-110.32208300000001</v>
      </c>
      <c r="D126">
        <v>0.02</v>
      </c>
      <c r="E126" s="7">
        <f t="shared" si="5"/>
        <v>2</v>
      </c>
      <c r="F126" t="s">
        <v>54</v>
      </c>
      <c r="G126">
        <v>1</v>
      </c>
      <c r="H126">
        <v>3</v>
      </c>
      <c r="I126">
        <v>0</v>
      </c>
      <c r="J126">
        <v>39</v>
      </c>
      <c r="K126" t="s">
        <v>51</v>
      </c>
      <c r="L126" t="s">
        <v>140</v>
      </c>
      <c r="M126" s="12" t="s">
        <v>57</v>
      </c>
      <c r="N126">
        <v>5</v>
      </c>
      <c r="O126">
        <f t="shared" si="6"/>
        <v>13444.734463191422</v>
      </c>
      <c r="P126">
        <f t="shared" si="7"/>
        <v>344.73678110747232</v>
      </c>
      <c r="Q126">
        <f t="shared" si="8"/>
        <v>1.34</v>
      </c>
      <c r="R126" s="8">
        <v>47.047249000000001</v>
      </c>
      <c r="S126" s="9">
        <v>0.10749031694811427</v>
      </c>
      <c r="T126" s="9">
        <v>2.5726625455781518</v>
      </c>
      <c r="U126" s="10">
        <v>3.8275430070257612</v>
      </c>
      <c r="V126" s="10">
        <v>-24.739696846594402</v>
      </c>
    </row>
    <row r="127" spans="1:22">
      <c r="A127" t="s">
        <v>136</v>
      </c>
      <c r="B127">
        <v>24.268782999999999</v>
      </c>
      <c r="C127" s="6">
        <v>-110.32208300000001</v>
      </c>
      <c r="D127">
        <v>0.02</v>
      </c>
      <c r="E127" s="7">
        <f t="shared" si="5"/>
        <v>2</v>
      </c>
      <c r="F127" t="s">
        <v>54</v>
      </c>
      <c r="G127">
        <v>1</v>
      </c>
      <c r="H127">
        <v>3</v>
      </c>
      <c r="I127">
        <f t="shared" si="9"/>
        <v>39</v>
      </c>
      <c r="J127">
        <v>59</v>
      </c>
      <c r="K127" t="s">
        <v>51</v>
      </c>
      <c r="L127" t="s">
        <v>141</v>
      </c>
      <c r="M127" s="12" t="s">
        <v>72</v>
      </c>
      <c r="N127">
        <v>5</v>
      </c>
      <c r="O127">
        <f t="shared" si="6"/>
        <v>2064.0565661023807</v>
      </c>
      <c r="P127">
        <f t="shared" si="7"/>
        <v>103.20282830511903</v>
      </c>
      <c r="Q127">
        <f t="shared" si="8"/>
        <v>1.34</v>
      </c>
      <c r="R127" s="8">
        <v>55.203913999999997</v>
      </c>
      <c r="S127" s="9">
        <v>3.3282825186340036E-2</v>
      </c>
      <c r="T127" s="9">
        <v>0.77017036048596288</v>
      </c>
      <c r="U127" s="10">
        <v>6.6111314285714293</v>
      </c>
      <c r="V127" s="10">
        <v>-22.736468303395728</v>
      </c>
    </row>
    <row r="128" spans="1:22">
      <c r="A128" t="s">
        <v>136</v>
      </c>
      <c r="B128">
        <v>24.268782999999999</v>
      </c>
      <c r="C128" s="6">
        <v>-110.32208300000001</v>
      </c>
      <c r="D128">
        <v>0.02</v>
      </c>
      <c r="E128" s="7">
        <f t="shared" si="5"/>
        <v>2</v>
      </c>
      <c r="F128" t="s">
        <v>54</v>
      </c>
      <c r="G128">
        <v>1</v>
      </c>
      <c r="H128">
        <v>3</v>
      </c>
      <c r="I128">
        <f>J127</f>
        <v>59</v>
      </c>
      <c r="J128">
        <v>78</v>
      </c>
      <c r="K128" t="s">
        <v>55</v>
      </c>
      <c r="L128" t="s">
        <v>142</v>
      </c>
      <c r="M128" s="12" t="s">
        <v>62</v>
      </c>
      <c r="N128">
        <v>5</v>
      </c>
      <c r="O128">
        <f t="shared" si="6"/>
        <v>2377.4481321457956</v>
      </c>
      <c r="P128">
        <f t="shared" si="7"/>
        <v>125.12884906030504</v>
      </c>
      <c r="Q128">
        <f t="shared" si="8"/>
        <v>1</v>
      </c>
      <c r="R128" s="8">
        <v>59.785257000000001</v>
      </c>
      <c r="S128" s="9">
        <v>4.0224943418230699E-2</v>
      </c>
      <c r="T128" s="9">
        <v>1.2512884906030504</v>
      </c>
      <c r="U128" s="10">
        <v>5.487468385438973</v>
      </c>
      <c r="V128" s="10">
        <v>-23.899346306618408</v>
      </c>
    </row>
    <row r="129" spans="1:22">
      <c r="A129" t="s">
        <v>136</v>
      </c>
      <c r="B129">
        <v>24.268782999999999</v>
      </c>
      <c r="C129" s="6">
        <v>-110.32208300000001</v>
      </c>
      <c r="D129">
        <v>0.02</v>
      </c>
      <c r="E129" s="7">
        <f t="shared" si="5"/>
        <v>2</v>
      </c>
      <c r="F129" t="s">
        <v>54</v>
      </c>
      <c r="G129">
        <v>1</v>
      </c>
      <c r="H129">
        <v>4</v>
      </c>
      <c r="I129">
        <v>0</v>
      </c>
      <c r="J129">
        <v>53</v>
      </c>
      <c r="K129" t="s">
        <v>51</v>
      </c>
      <c r="L129" t="s">
        <v>115</v>
      </c>
      <c r="M129" s="12" t="s">
        <v>57</v>
      </c>
      <c r="N129">
        <v>5</v>
      </c>
      <c r="O129">
        <f t="shared" si="6"/>
        <v>17944.215138845622</v>
      </c>
      <c r="P129">
        <f t="shared" si="7"/>
        <v>338.57009695935136</v>
      </c>
      <c r="Q129">
        <f t="shared" si="8"/>
        <v>1.34</v>
      </c>
      <c r="R129" s="8">
        <v>43.414741999999997</v>
      </c>
      <c r="S129" s="9">
        <v>0.11804302342303891</v>
      </c>
      <c r="T129" s="9">
        <v>2.5266425146220248</v>
      </c>
      <c r="U129" s="10">
        <v>5.6007234290003485</v>
      </c>
      <c r="V129" s="10">
        <v>-23.549072821748599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3" sqref="F3"/>
    </sheetView>
  </sheetViews>
  <sheetFormatPr baseColWidth="10" defaultRowHeight="14.4"/>
  <sheetData>
    <row r="1" spans="1:2">
      <c r="A1" s="1" t="s">
        <v>143</v>
      </c>
      <c r="B1" s="1" t="s">
        <v>144</v>
      </c>
    </row>
    <row r="2" spans="1:2">
      <c r="A2" t="s">
        <v>145</v>
      </c>
      <c r="B2" t="s">
        <v>146</v>
      </c>
    </row>
    <row r="3" spans="1:2">
      <c r="A3" t="s">
        <v>0</v>
      </c>
      <c r="B3" t="s">
        <v>147</v>
      </c>
    </row>
    <row r="4" spans="1:2">
      <c r="A4" t="s">
        <v>1</v>
      </c>
      <c r="B4" t="s">
        <v>148</v>
      </c>
    </row>
    <row r="5" spans="1:2">
      <c r="A5" t="s">
        <v>2</v>
      </c>
      <c r="B5" t="s">
        <v>149</v>
      </c>
    </row>
    <row r="6" spans="1:2">
      <c r="A6" t="s">
        <v>3</v>
      </c>
      <c r="B6" t="s">
        <v>150</v>
      </c>
    </row>
    <row r="7" spans="1:2">
      <c r="A7" t="s">
        <v>4</v>
      </c>
      <c r="B7" t="s">
        <v>151</v>
      </c>
    </row>
    <row r="8" spans="1:2">
      <c r="A8" t="s">
        <v>5</v>
      </c>
      <c r="B8" t="s">
        <v>152</v>
      </c>
    </row>
    <row r="9" spans="1:2">
      <c r="A9" t="s">
        <v>6</v>
      </c>
      <c r="B9" t="s">
        <v>153</v>
      </c>
    </row>
    <row r="10" spans="1:2">
      <c r="A10" t="s">
        <v>7</v>
      </c>
      <c r="B10" t="s">
        <v>154</v>
      </c>
    </row>
    <row r="11" spans="1:2">
      <c r="A11" t="s">
        <v>8</v>
      </c>
      <c r="B11" t="s">
        <v>155</v>
      </c>
    </row>
    <row r="12" spans="1:2">
      <c r="A12" t="s">
        <v>9</v>
      </c>
      <c r="B12" t="s">
        <v>156</v>
      </c>
    </row>
    <row r="13" spans="1:2">
      <c r="A13" t="s">
        <v>10</v>
      </c>
      <c r="B13" t="s">
        <v>157</v>
      </c>
    </row>
    <row r="14" spans="1:2">
      <c r="A14" t="s">
        <v>11</v>
      </c>
      <c r="B14" t="s">
        <v>158</v>
      </c>
    </row>
    <row r="15" spans="1:2">
      <c r="A15" t="s">
        <v>12</v>
      </c>
      <c r="B15" t="s">
        <v>159</v>
      </c>
    </row>
    <row r="16" spans="1:2">
      <c r="A16" t="s">
        <v>13</v>
      </c>
      <c r="B16" t="s">
        <v>160</v>
      </c>
    </row>
    <row r="17" spans="1:2">
      <c r="A17" t="s">
        <v>14</v>
      </c>
      <c r="B17" t="s">
        <v>161</v>
      </c>
    </row>
    <row r="18" spans="1:2">
      <c r="A18" t="s">
        <v>15</v>
      </c>
      <c r="B18" t="s">
        <v>162</v>
      </c>
    </row>
    <row r="19" spans="1:2">
      <c r="A19" t="s">
        <v>16</v>
      </c>
      <c r="B19" t="s">
        <v>163</v>
      </c>
    </row>
    <row r="20" spans="1:2">
      <c r="A20" t="s">
        <v>17</v>
      </c>
      <c r="B20" t="s">
        <v>164</v>
      </c>
    </row>
    <row r="21" spans="1:2">
      <c r="A21" t="s">
        <v>18</v>
      </c>
      <c r="B21" t="s">
        <v>165</v>
      </c>
    </row>
    <row r="22" spans="1:2">
      <c r="A22" t="s">
        <v>19</v>
      </c>
      <c r="B22" t="s">
        <v>166</v>
      </c>
    </row>
    <row r="23" spans="1:2">
      <c r="A23" t="s">
        <v>20</v>
      </c>
      <c r="B23" t="s">
        <v>167</v>
      </c>
    </row>
    <row r="24" spans="1:2">
      <c r="A24" t="s">
        <v>21</v>
      </c>
      <c r="B24" t="s">
        <v>168</v>
      </c>
    </row>
    <row r="25" spans="1:2">
      <c r="A25" t="s">
        <v>22</v>
      </c>
      <c r="B25" t="s">
        <v>169</v>
      </c>
    </row>
    <row r="26" spans="1:2">
      <c r="A26" t="s">
        <v>23</v>
      </c>
      <c r="B26" t="s">
        <v>170</v>
      </c>
    </row>
    <row r="27" spans="1:2">
      <c r="A27" t="s">
        <v>24</v>
      </c>
      <c r="B27" t="s">
        <v>165</v>
      </c>
    </row>
    <row r="28" spans="1:2">
      <c r="A28" t="s">
        <v>25</v>
      </c>
      <c r="B28" t="s">
        <v>166</v>
      </c>
    </row>
    <row r="29" spans="1:2">
      <c r="A29" t="s">
        <v>26</v>
      </c>
      <c r="B29" t="s">
        <v>167</v>
      </c>
    </row>
    <row r="30" spans="1:2">
      <c r="A30" t="s">
        <v>27</v>
      </c>
      <c r="B30" t="s">
        <v>168</v>
      </c>
    </row>
    <row r="31" spans="1:2">
      <c r="A31" t="s">
        <v>28</v>
      </c>
      <c r="B31" t="s">
        <v>171</v>
      </c>
    </row>
    <row r="32" spans="1:2">
      <c r="A32" t="s">
        <v>29</v>
      </c>
      <c r="B32" t="s">
        <v>172</v>
      </c>
    </row>
    <row r="33" spans="1:2">
      <c r="A33" t="s">
        <v>30</v>
      </c>
      <c r="B33" t="s">
        <v>165</v>
      </c>
    </row>
    <row r="34" spans="1:2">
      <c r="A34" t="s">
        <v>31</v>
      </c>
      <c r="B34" t="s">
        <v>166</v>
      </c>
    </row>
    <row r="35" spans="1:2">
      <c r="A35" t="s">
        <v>32</v>
      </c>
      <c r="B35" t="s">
        <v>167</v>
      </c>
    </row>
    <row r="36" spans="1:2">
      <c r="A36" t="s">
        <v>33</v>
      </c>
      <c r="B36" t="s">
        <v>168</v>
      </c>
    </row>
    <row r="37" spans="1:2">
      <c r="A37" t="s">
        <v>34</v>
      </c>
      <c r="B37" t="s">
        <v>173</v>
      </c>
    </row>
    <row r="38" spans="1:2">
      <c r="A38" t="s">
        <v>35</v>
      </c>
      <c r="B38" t="s">
        <v>174</v>
      </c>
    </row>
    <row r="39" spans="1:2">
      <c r="A39" t="s">
        <v>36</v>
      </c>
      <c r="B39" t="s">
        <v>165</v>
      </c>
    </row>
    <row r="40" spans="1:2">
      <c r="A40" t="s">
        <v>37</v>
      </c>
      <c r="B40" t="s">
        <v>166</v>
      </c>
    </row>
    <row r="41" spans="1:2">
      <c r="A41" t="s">
        <v>38</v>
      </c>
      <c r="B41" t="s">
        <v>167</v>
      </c>
    </row>
    <row r="42" spans="1:2">
      <c r="A42" t="s">
        <v>39</v>
      </c>
      <c r="B42" t="s">
        <v>168</v>
      </c>
    </row>
    <row r="43" spans="1:2">
      <c r="A43" t="s">
        <v>40</v>
      </c>
      <c r="B43" t="s">
        <v>175</v>
      </c>
    </row>
    <row r="44" spans="1:2">
      <c r="A44" t="s">
        <v>41</v>
      </c>
      <c r="B44" t="s">
        <v>176</v>
      </c>
    </row>
    <row r="45" spans="1:2">
      <c r="A45" t="s">
        <v>42</v>
      </c>
      <c r="B45" t="s">
        <v>177</v>
      </c>
    </row>
    <row r="46" spans="1:2">
      <c r="A46" t="s">
        <v>43</v>
      </c>
      <c r="B46" t="s">
        <v>178</v>
      </c>
    </row>
    <row r="47" spans="1:2">
      <c r="A47" t="s">
        <v>16</v>
      </c>
      <c r="B47" t="s">
        <v>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 Paz 2014 Sample Layers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Santiago Dominguez Sánchez</cp:lastModifiedBy>
  <dcterms:created xsi:type="dcterms:W3CDTF">2015-07-29T18:37:00Z</dcterms:created>
  <dcterms:modified xsi:type="dcterms:W3CDTF">2017-04-27T00:38:41Z</dcterms:modified>
</cp:coreProperties>
</file>